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Reviews/2022 Rebaseline Review and VC Review/The Justification Thingy/"/>
    </mc:Choice>
  </mc:AlternateContent>
  <xr:revisionPtr revIDLastSave="9" documentId="13_ncr:1_{50142FF3-6226-4572-9B23-FC2B34DD6A17}" xr6:coauthVersionLast="47" xr6:coauthVersionMax="47" xr10:uidLastSave="{88651818-6F82-4C86-81A1-9E6AEF3B897F}"/>
  <bookViews>
    <workbookView xWindow="14430" yWindow="1410" windowWidth="19080" windowHeight="1587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"G2T74UUGFZQHBAEQGRQTQ6LA"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2" l="1"/>
  <c r="E89" i="2"/>
  <c r="E91" i="2" s="1"/>
  <c r="E84" i="2"/>
  <c r="E80" i="2"/>
  <c r="E78" i="2"/>
  <c r="AO82" i="2" l="1"/>
  <c r="AO84" i="2" s="1"/>
  <c r="AN82" i="2"/>
  <c r="AM82" i="2"/>
  <c r="AL82" i="2"/>
  <c r="AK82" i="2"/>
  <c r="AK84" i="2" s="1"/>
  <c r="AJ82" i="2"/>
  <c r="AJ84" i="2" s="1"/>
  <c r="AI82" i="2"/>
  <c r="AH82" i="2"/>
  <c r="AG82" i="2"/>
  <c r="AG84" i="2" s="1"/>
  <c r="AF82" i="2"/>
  <c r="AE82" i="2"/>
  <c r="AD82" i="2"/>
  <c r="AC82" i="2"/>
  <c r="AC84" i="2" s="1"/>
  <c r="AB82" i="2"/>
  <c r="AB84" i="2" s="1"/>
  <c r="AA82" i="2"/>
  <c r="Z82" i="2"/>
  <c r="Y82" i="2"/>
  <c r="Y84" i="2" s="1"/>
  <c r="X82" i="2"/>
  <c r="W82" i="2"/>
  <c r="V82" i="2"/>
  <c r="U82" i="2"/>
  <c r="U84" i="2" s="1"/>
  <c r="T82" i="2"/>
  <c r="T84" i="2" s="1"/>
  <c r="S82" i="2"/>
  <c r="R82" i="2"/>
  <c r="Q82" i="2"/>
  <c r="Q84" i="2" s="1"/>
  <c r="P82" i="2"/>
  <c r="O82" i="2"/>
  <c r="N82" i="2"/>
  <c r="M82" i="2"/>
  <c r="M84" i="2" s="1"/>
  <c r="L82" i="2"/>
  <c r="K82" i="2"/>
  <c r="J82" i="2"/>
  <c r="I82" i="2"/>
  <c r="I84" i="2" s="1"/>
  <c r="H82" i="2"/>
  <c r="G82" i="2"/>
  <c r="F82" i="2"/>
  <c r="F84" i="2" s="1"/>
  <c r="E36" i="2"/>
  <c r="AO36" i="2"/>
  <c r="AN36" i="2"/>
  <c r="AM36" i="2"/>
  <c r="AL36" i="2"/>
  <c r="AK36" i="2"/>
  <c r="AJ36" i="2"/>
  <c r="AI36" i="2"/>
  <c r="AH36" i="2"/>
  <c r="AH80" i="2" s="1"/>
  <c r="AG36" i="2"/>
  <c r="AF36" i="2"/>
  <c r="AE36" i="2"/>
  <c r="AD36" i="2"/>
  <c r="AC36" i="2"/>
  <c r="AB36" i="2"/>
  <c r="AA36" i="2"/>
  <c r="Z36" i="2"/>
  <c r="Z80" i="2" s="1"/>
  <c r="Y36" i="2"/>
  <c r="X36" i="2"/>
  <c r="W36" i="2"/>
  <c r="V36" i="2"/>
  <c r="U36" i="2"/>
  <c r="T36" i="2"/>
  <c r="S36" i="2"/>
  <c r="R36" i="2"/>
  <c r="R80" i="2" s="1"/>
  <c r="Q36" i="2"/>
  <c r="P36" i="2"/>
  <c r="O36" i="2"/>
  <c r="N36" i="2"/>
  <c r="M36" i="2"/>
  <c r="L36" i="2"/>
  <c r="K36" i="2"/>
  <c r="J36" i="2"/>
  <c r="J80" i="2" s="1"/>
  <c r="I36" i="2"/>
  <c r="H36" i="2"/>
  <c r="G36" i="2"/>
  <c r="AO80" i="2"/>
  <c r="AN80" i="2"/>
  <c r="AM80" i="2"/>
  <c r="AL80" i="2"/>
  <c r="AK80" i="2"/>
  <c r="AJ80" i="2"/>
  <c r="AI80" i="2"/>
  <c r="AG80" i="2"/>
  <c r="AF80" i="2"/>
  <c r="AE80" i="2"/>
  <c r="AD80" i="2"/>
  <c r="AC80" i="2"/>
  <c r="AB80" i="2"/>
  <c r="AA80" i="2"/>
  <c r="Y80" i="2"/>
  <c r="X80" i="2"/>
  <c r="W80" i="2"/>
  <c r="V80" i="2"/>
  <c r="U80" i="2"/>
  <c r="T80" i="2"/>
  <c r="S80" i="2"/>
  <c r="Q80" i="2"/>
  <c r="P80" i="2"/>
  <c r="O80" i="2"/>
  <c r="N80" i="2"/>
  <c r="M80" i="2"/>
  <c r="L80" i="2"/>
  <c r="K80" i="2"/>
  <c r="I80" i="2"/>
  <c r="H80" i="2"/>
  <c r="G80" i="2"/>
  <c r="F80" i="2"/>
  <c r="E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E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F41" i="2" s="1"/>
  <c r="E85" i="2"/>
  <c r="AN84" i="2"/>
  <c r="AM84" i="2"/>
  <c r="AL84" i="2"/>
  <c r="AI84" i="2"/>
  <c r="AH84" i="2"/>
  <c r="AF84" i="2"/>
  <c r="AE84" i="2"/>
  <c r="AD84" i="2"/>
  <c r="AA84" i="2"/>
  <c r="Z84" i="2"/>
  <c r="X84" i="2"/>
  <c r="W84" i="2"/>
  <c r="V84" i="2"/>
  <c r="S84" i="2"/>
  <c r="R84" i="2"/>
  <c r="P84" i="2"/>
  <c r="O84" i="2"/>
  <c r="N84" i="2"/>
  <c r="L84" i="2"/>
  <c r="K84" i="2"/>
  <c r="J84" i="2"/>
  <c r="H84" i="2"/>
  <c r="G84" i="2"/>
  <c r="E76" i="2"/>
  <c r="E75" i="2"/>
  <c r="E74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 s="1"/>
  <c r="E60" i="2"/>
  <c r="E59" i="2"/>
  <c r="E58" i="2"/>
  <c r="E57" i="2"/>
  <c r="E56" i="2"/>
  <c r="F53" i="2"/>
  <c r="E51" i="2"/>
  <c r="E50" i="2"/>
  <c r="E49" i="2"/>
  <c r="E48" i="2"/>
  <c r="E47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E45" i="2" s="1"/>
  <c r="V45" i="2"/>
  <c r="U45" i="2"/>
  <c r="E43" i="2"/>
  <c r="F36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 s="1"/>
  <c r="E82" i="1"/>
  <c r="E68" i="1"/>
  <c r="E69" i="1"/>
  <c r="E70" i="1"/>
  <c r="E67" i="1"/>
  <c r="E47" i="1"/>
  <c r="E39" i="1"/>
  <c r="E38" i="1"/>
  <c r="E32" i="1"/>
  <c r="E82" i="2" l="1"/>
  <c r="E87" i="2" s="1"/>
  <c r="Y87" i="2"/>
  <c r="R87" i="2"/>
  <c r="I87" i="2"/>
  <c r="Q87" i="2"/>
  <c r="AA87" i="2"/>
  <c r="AI87" i="2"/>
  <c r="U87" i="2"/>
  <c r="AC87" i="2"/>
  <c r="M87" i="2"/>
  <c r="V87" i="2"/>
  <c r="AD87" i="2"/>
  <c r="AL87" i="2"/>
  <c r="L87" i="2"/>
  <c r="T87" i="2"/>
  <c r="AB87" i="2"/>
  <c r="AJ87" i="2"/>
  <c r="AK87" i="2"/>
  <c r="E39" i="2"/>
  <c r="X87" i="2"/>
  <c r="AN87" i="2"/>
  <c r="K87" i="2"/>
  <c r="N87" i="2"/>
  <c r="G87" i="2"/>
  <c r="O87" i="2"/>
  <c r="W87" i="2"/>
  <c r="AE87" i="2"/>
  <c r="AM87" i="2"/>
  <c r="H87" i="2"/>
  <c r="P87" i="2"/>
  <c r="AG87" i="2"/>
  <c r="AO87" i="2"/>
  <c r="J87" i="2"/>
  <c r="Z87" i="2"/>
  <c r="AH87" i="2"/>
  <c r="F87" i="2"/>
  <c r="E38" i="2"/>
  <c r="S87" i="2"/>
  <c r="AF87" i="2"/>
  <c r="E83" i="1"/>
  <c r="E73" i="1"/>
  <c r="E72" i="1"/>
  <c r="K36" i="1"/>
  <c r="F27" i="1"/>
  <c r="E48" i="1"/>
  <c r="E41" i="1" l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E36" i="1" s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53" i="1" l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<sst xmlns="http://schemas.openxmlformats.org/spreadsheetml/2006/main" count="325" uniqueCount="153">
  <si>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</si>
  <si>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</si>
  <si>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</si>
  <si>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</si>
  <si>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</si>
  <si>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</si>
  <si>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</si>
  <si>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</si>
  <si>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</si>
  <si>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</si>
  <si>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</si>
  <si>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</si>
  <si>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</si>
  <si>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</si>
  <si>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</si>
  <si>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</si>
  <si>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</si>
  <si>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</si>
  <si>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</si>
  <si>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</si>
  <si>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</si>
  <si>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</si>
  <si>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</si>
  <si>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</si>
  <si>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</si>
  <si>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</si>
  <si>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</si>
  <si>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</si>
  <si>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</si>
  <si>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</si>
  <si>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</si>
  <si>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</si>
  <si>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</si>
  <si>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</si>
  <si>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</si>
  <si>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</si>
  <si>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</si>
  <si>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</si>
  <si>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</si>
  <si>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</si>
  <si>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</si>
  <si>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</si>
  <si>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</si>
  <si>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</si>
  <si>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</si>
  <si>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</si>
  <si>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</si>
  <si>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</si>
  <si>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</si>
  <si>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</si>
  <si>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</si>
  <si>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</si>
  <si>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</si>
  <si>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</si>
  <si>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</si>
  <si>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</si>
  <si>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</si>
  <si>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</si>
  <si>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</si>
  <si>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</si>
  <si>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</si>
  <si>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</si>
  <si>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</si>
  <si>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</si>
  <si>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</si>
  <si>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</si>
  <si>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</si>
  <si>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</si>
  <si>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</si>
  <si>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</si>
  <si>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</si>
  <si>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</si>
  <si>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</si>
  <si>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</si>
  <si>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</si>
  <si>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</si>
  <si>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</si>
  <si>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</si>
  <si>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</si>
  <si>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</si>
  <si>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</si>
  <si>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</si>
  <si>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</si>
  <si>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</si>
  <si>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</si>
  <si>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</si>
  <si>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</si>
  <si>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</si>
  <si>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</si>
  <si>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</si>
  <si>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</si>
  <si>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</si>
  <si>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</si>
  <si>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</si>
  <si>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</si>
  <si>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</si>
  <si>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</si>
  <si>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</si>
  <si>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</si>
  <si>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</si>
  <si>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</si>
  <si>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</si>
  <si>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</si>
  <si>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</si>
  <si>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</si>
  <si>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</si>
  <si>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</si>
  <si>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</si>
  <si>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</si>
  <si>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</si>
  <si>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</si>
  <si>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</si>
  <si>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</si>
  <si>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</si>
  <si>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</si>
  <si>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</si>
  <si>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</si>
  <si>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</si>
  <si>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</si>
  <si>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</si>
  <si>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</si>
  <si>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</si>
  <si>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</si>
  <si>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</si>
  <si>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</si>
  <si>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</si>
  <si>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</si>
  <si>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</si>
  <si>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</si>
  <si>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</si>
  <si>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</si>
  <si>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</si>
  <si>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</si>
  <si>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</si>
  <si>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</si>
  <si>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</si>
  <si>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</si>
  <si>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</si>
  <si>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</si>
  <si>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</si>
  <si>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</si>
  <si>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</si>
  <si>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</si>
  <si>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</si>
  <si>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</si>
  <si>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Year 6 Budget</t>
  </si>
  <si>
    <t>,53</t>
  </si>
  <si>
    <t>Indirect</t>
  </si>
  <si>
    <t>Other - Contingency</t>
  </si>
  <si>
    <t>Other OH Contingency</t>
  </si>
  <si>
    <t>Direct without Contingency</t>
  </si>
  <si>
    <t>Indirect without Contingency</t>
  </si>
  <si>
    <t>Total without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</si>
</sst>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6A14-F26F-4620-99D6-4CF6066B2268}">
  <dimension ref="A1:AO151"/>
  <sheetViews>
    <sheetView tabSelected="1" topLeftCell="A52" zoomScale="90" zoomScaleNormal="90" workbookViewId="0">
      <selection activeCell="D89" sqref="D89:E91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3" width="12.81640625" customWidth="1"/>
    <col min="14" max="14" width="15.1796875" customWidth="1"/>
    <col min="15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0</v>
      </c>
      <c r="C1" t="s">
        <v>145</v>
      </c>
    </row>
    <row r="2" spans="1:41" ht="49.5" customHeight="1" x14ac:dyDescent="0.35">
      <c r="F2" s="161" t="s">
        <v>118</v>
      </c>
      <c r="G2" s="161"/>
      <c r="H2" s="161"/>
      <c r="I2" s="161"/>
      <c r="J2" s="161"/>
      <c r="K2" s="162" t="s">
        <v>8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9</v>
      </c>
      <c r="V2" s="164"/>
      <c r="W2" s="164"/>
      <c r="X2" s="164"/>
      <c r="Y2" s="165"/>
      <c r="Z2" s="164" t="s">
        <v>10</v>
      </c>
      <c r="AA2" s="164"/>
      <c r="AB2" s="164"/>
      <c r="AC2" s="164"/>
      <c r="AD2" s="164"/>
      <c r="AE2" s="164"/>
      <c r="AF2" s="166" t="s">
        <v>104</v>
      </c>
      <c r="AG2" s="167"/>
      <c r="AH2" s="167"/>
      <c r="AI2" s="168"/>
      <c r="AJ2" s="166" t="s">
        <v>111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3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4</v>
      </c>
      <c r="B7" s="25" t="s">
        <v>71</v>
      </c>
      <c r="C7" t="s">
        <v>72</v>
      </c>
      <c r="D7" s="136">
        <v>0.96</v>
      </c>
      <c r="E7" s="112">
        <v>18932.579063999998</v>
      </c>
      <c r="F7" s="89">
        <v>18932.579063999998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73</v>
      </c>
      <c r="C8" t="s">
        <v>74</v>
      </c>
      <c r="D8" s="136">
        <v>6.333333333333333</v>
      </c>
      <c r="E8" s="112">
        <v>97146.335474999752</v>
      </c>
      <c r="F8" s="89">
        <v>97146.335474999752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75</v>
      </c>
      <c r="C11" t="s">
        <v>139</v>
      </c>
      <c r="D11" s="136">
        <v>4.8</v>
      </c>
      <c r="E11" s="112">
        <v>33808.176899999999</v>
      </c>
      <c r="F11" s="89">
        <v>0</v>
      </c>
      <c r="G11" s="118">
        <v>33808.176899999999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76</v>
      </c>
      <c r="C12" t="s">
        <v>138</v>
      </c>
      <c r="D12" s="136">
        <v>6</v>
      </c>
      <c r="E12" s="112">
        <v>58319.105152500117</v>
      </c>
      <c r="F12" s="89">
        <v>0</v>
      </c>
      <c r="G12" s="118">
        <v>58319.105152500117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77</v>
      </c>
      <c r="C13" t="s">
        <v>78</v>
      </c>
      <c r="D13" s="136">
        <v>9.52</v>
      </c>
      <c r="E13" s="112">
        <v>82622.801802150178</v>
      </c>
      <c r="F13" s="89">
        <v>0</v>
      </c>
      <c r="G13" s="118">
        <v>0</v>
      </c>
      <c r="H13" s="118">
        <v>67915.827465750175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14706.974336399999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79</v>
      </c>
      <c r="C14" t="s">
        <v>80</v>
      </c>
      <c r="D14" s="136">
        <v>6</v>
      </c>
      <c r="E14" s="112">
        <v>69494.585850000003</v>
      </c>
      <c r="F14" s="89">
        <v>0</v>
      </c>
      <c r="G14" s="118">
        <v>0</v>
      </c>
      <c r="H14" s="118">
        <v>0</v>
      </c>
      <c r="I14" s="118">
        <v>0</v>
      </c>
      <c r="J14" s="119">
        <v>69494.585850000003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79</v>
      </c>
      <c r="C15" t="s">
        <v>142</v>
      </c>
      <c r="D15" s="136">
        <v>6</v>
      </c>
      <c r="E15" s="112">
        <v>61042.541625000238</v>
      </c>
      <c r="F15" s="89">
        <v>0</v>
      </c>
      <c r="G15" s="118">
        <v>0</v>
      </c>
      <c r="H15" s="118">
        <v>0</v>
      </c>
      <c r="I15" s="118">
        <v>0</v>
      </c>
      <c r="J15" s="119">
        <v>61042.541625000238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81</v>
      </c>
      <c r="C16" t="s">
        <v>82</v>
      </c>
      <c r="D16" s="136">
        <v>6</v>
      </c>
      <c r="E16" s="112">
        <v>44138.453174999995</v>
      </c>
      <c r="F16" s="89">
        <v>0</v>
      </c>
      <c r="G16" s="118">
        <v>0</v>
      </c>
      <c r="H16" s="118">
        <v>0</v>
      </c>
      <c r="I16" s="118">
        <v>8827.690634999999</v>
      </c>
      <c r="J16" s="119">
        <v>0</v>
      </c>
      <c r="K16" s="120">
        <v>35310.762539999996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86</v>
      </c>
      <c r="C17" t="s">
        <v>87</v>
      </c>
      <c r="D17" s="136">
        <v>12</v>
      </c>
      <c r="E17" s="112">
        <v>114572.15504999999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114572.15504999999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95</v>
      </c>
      <c r="C18" t="s">
        <v>94</v>
      </c>
      <c r="D18" s="136">
        <v>2.75</v>
      </c>
      <c r="E18" s="112">
        <v>27977.831578125002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27977.831578125002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95</v>
      </c>
      <c r="C19" t="s">
        <v>122</v>
      </c>
      <c r="D19" s="138">
        <v>11.333333333333334</v>
      </c>
      <c r="E19" s="112">
        <v>131711.02250624998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131711.02250624998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102</v>
      </c>
      <c r="C20" t="s">
        <v>103</v>
      </c>
      <c r="D20" s="138">
        <v>2.72</v>
      </c>
      <c r="E20" s="112">
        <v>37932.774481799948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2231.3396754</v>
      </c>
      <c r="AB20" s="31">
        <v>0</v>
      </c>
      <c r="AC20" s="31">
        <v>35701.43480639995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102</v>
      </c>
      <c r="C21" t="s">
        <v>109</v>
      </c>
      <c r="D21" s="138">
        <v>0.64</v>
      </c>
      <c r="E21" s="112">
        <v>5409.3083040000001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5409.3083040000001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102</v>
      </c>
      <c r="C22" t="s">
        <v>110</v>
      </c>
      <c r="D22" s="138">
        <v>0</v>
      </c>
      <c r="E22" s="11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35">
      <c r="B23" s="25" t="s">
        <v>143</v>
      </c>
      <c r="C23" t="s">
        <v>143</v>
      </c>
      <c r="D23" s="138">
        <v>1.0666666666666667</v>
      </c>
      <c r="E23" s="112">
        <v>14875.597835999999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14875.597835999999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144</v>
      </c>
      <c r="C24" t="s">
        <v>144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102</v>
      </c>
      <c r="C25" s="95" t="s">
        <v>140</v>
      </c>
      <c r="D25" s="138">
        <v>0.56000000000000005</v>
      </c>
      <c r="E25" s="112">
        <v>4119.5889630000001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4119.5889630000001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802102.85776282544</v>
      </c>
      <c r="F27" s="30">
        <f t="shared" ref="F27:AO27" si="0">SUM(F7:F25)</f>
        <v>116078.91453899976</v>
      </c>
      <c r="G27" s="37">
        <f t="shared" si="0"/>
        <v>92127.282052500115</v>
      </c>
      <c r="H27" s="37">
        <f t="shared" si="0"/>
        <v>67915.827465750175</v>
      </c>
      <c r="I27" s="37">
        <f t="shared" si="0"/>
        <v>8827.690634999999</v>
      </c>
      <c r="J27" s="38">
        <f t="shared" si="0"/>
        <v>130537.12747500025</v>
      </c>
      <c r="K27" s="26">
        <f t="shared" si="0"/>
        <v>149882.91758999997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14706.974336399999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4119.5889630000001</v>
      </c>
      <c r="Y27" s="26">
        <f t="shared" si="0"/>
        <v>0</v>
      </c>
      <c r="Z27" s="36">
        <f t="shared" si="0"/>
        <v>0</v>
      </c>
      <c r="AA27" s="26">
        <f t="shared" si="0"/>
        <v>2231.3396754</v>
      </c>
      <c r="AB27" s="26">
        <f t="shared" si="0"/>
        <v>0</v>
      </c>
      <c r="AC27" s="26">
        <f t="shared" si="0"/>
        <v>35701.43480639995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27977.831578125002</v>
      </c>
      <c r="AH27" s="26">
        <f t="shared" si="0"/>
        <v>14875.597835999999</v>
      </c>
      <c r="AI27" s="26">
        <f t="shared" si="0"/>
        <v>0</v>
      </c>
      <c r="AJ27" s="26">
        <f t="shared" si="0"/>
        <v>0</v>
      </c>
      <c r="AK27" s="26">
        <f t="shared" si="0"/>
        <v>137120.33081024999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3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280736.00021698879</v>
      </c>
      <c r="F29" s="30">
        <v>40627.620088649914</v>
      </c>
      <c r="G29" s="30">
        <v>32244.548718375037</v>
      </c>
      <c r="H29" s="30">
        <v>23770.539613012559</v>
      </c>
      <c r="I29" s="30">
        <v>3089.6917222499997</v>
      </c>
      <c r="J29" s="30">
        <v>45687.994616250086</v>
      </c>
      <c r="K29" s="30">
        <v>52459.021156499992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5147.4410177399986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1441.8561370499999</v>
      </c>
      <c r="Y29" s="30">
        <v>0</v>
      </c>
      <c r="Z29" s="30">
        <v>0</v>
      </c>
      <c r="AA29" s="30">
        <v>780.96888638999997</v>
      </c>
      <c r="AB29" s="30">
        <v>0</v>
      </c>
      <c r="AC29" s="30">
        <v>12495.502182239979</v>
      </c>
      <c r="AD29" s="30">
        <v>0</v>
      </c>
      <c r="AE29" s="30">
        <v>0</v>
      </c>
      <c r="AF29" s="30">
        <v>0</v>
      </c>
      <c r="AG29" s="30">
        <v>9792.2410523437502</v>
      </c>
      <c r="AH29" s="30">
        <v>5206.459242599999</v>
      </c>
      <c r="AI29" s="30">
        <v>0</v>
      </c>
      <c r="AJ29" s="30">
        <v>0</v>
      </c>
      <c r="AK29" s="30">
        <v>47992.115783587498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3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119</v>
      </c>
      <c r="C32" s="95">
        <v>1</v>
      </c>
      <c r="D32" s="95">
        <v>1</v>
      </c>
      <c r="E32" s="102">
        <f>SUM(F32:AO32)</f>
        <v>256869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36683</v>
      </c>
      <c r="M32" s="106">
        <v>20502</v>
      </c>
      <c r="N32" s="106">
        <v>17850</v>
      </c>
      <c r="O32" s="106">
        <v>5000</v>
      </c>
      <c r="P32" s="106">
        <v>31916</v>
      </c>
      <c r="Q32" s="106">
        <v>14000</v>
      </c>
      <c r="R32" s="106">
        <v>0</v>
      </c>
      <c r="S32" s="106">
        <v>120918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9000</v>
      </c>
      <c r="AD32" s="110">
        <v>0</v>
      </c>
      <c r="AE32" s="109">
        <v>0</v>
      </c>
      <c r="AF32" s="108">
        <v>0</v>
      </c>
      <c r="AG32" s="109">
        <v>0</v>
      </c>
      <c r="AH32" s="109">
        <v>1000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88</v>
      </c>
      <c r="C33" s="95">
        <v>1</v>
      </c>
      <c r="D33" s="95">
        <v>1</v>
      </c>
      <c r="E33" s="102">
        <f>SUM(F33:AO33)</f>
        <v>1224134.2603799999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308987.95454549993</v>
      </c>
      <c r="L33" s="106">
        <v>40601.116147499997</v>
      </c>
      <c r="M33" s="106">
        <v>21453.583860000002</v>
      </c>
      <c r="N33" s="106">
        <v>134260.20078299998</v>
      </c>
      <c r="O33" s="106">
        <v>14408.126747999999</v>
      </c>
      <c r="P33" s="106">
        <v>14399.779049999999</v>
      </c>
      <c r="Q33" s="106">
        <v>21307.499144999998</v>
      </c>
      <c r="R33" s="106">
        <v>660059.43727499992</v>
      </c>
      <c r="S33" s="106">
        <v>4799.9263499999997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3856.6364760000001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120</v>
      </c>
      <c r="V34" s="160"/>
      <c r="W34" s="160"/>
      <c r="X34" s="160"/>
      <c r="Y34" s="157"/>
      <c r="Z34" s="158" t="s">
        <v>120</v>
      </c>
      <c r="AA34" s="158"/>
      <c r="AB34" s="158"/>
      <c r="AC34" s="158"/>
      <c r="AD34" s="158"/>
      <c r="AE34" s="158"/>
      <c r="AF34" s="158" t="s">
        <v>120</v>
      </c>
      <c r="AG34" s="158"/>
      <c r="AH34" s="158"/>
      <c r="AI34" s="158"/>
      <c r="AJ34" s="158" t="s">
        <v>120</v>
      </c>
      <c r="AK34" s="158"/>
      <c r="AL34" s="158"/>
      <c r="AM34" s="158"/>
      <c r="AN34" s="158"/>
      <c r="AO34" s="158"/>
    </row>
    <row r="35" spans="1:41" x14ac:dyDescent="0.3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102">
        <f>SUM(F36:AO36)</f>
        <v>1481003.2603800001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308987.95454549993</v>
      </c>
      <c r="L36" s="27">
        <f t="shared" si="1"/>
        <v>77284.116147499997</v>
      </c>
      <c r="M36" s="27">
        <f t="shared" si="1"/>
        <v>41955.583859999999</v>
      </c>
      <c r="N36" s="27">
        <f t="shared" si="1"/>
        <v>152110.20078299998</v>
      </c>
      <c r="O36" s="27">
        <f t="shared" si="1"/>
        <v>19408.126747999999</v>
      </c>
      <c r="P36" s="27">
        <f t="shared" si="1"/>
        <v>46315.779049999997</v>
      </c>
      <c r="Q36" s="27">
        <f t="shared" si="1"/>
        <v>35307.499144999994</v>
      </c>
      <c r="R36" s="27">
        <f t="shared" si="1"/>
        <v>660059.43727499992</v>
      </c>
      <c r="S36" s="27">
        <f t="shared" si="1"/>
        <v>125717.92634999999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9000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4856.6364759999997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3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20</v>
      </c>
      <c r="E38" s="102">
        <f>SUM(F38:AO38)</f>
        <v>57000</v>
      </c>
      <c r="F38" s="132">
        <f>Data!F38/(1.53)</f>
        <v>28200</v>
      </c>
      <c r="G38" s="132">
        <f>Data!G38/(1.53)</f>
        <v>0</v>
      </c>
      <c r="H38" s="132">
        <f>Data!H38/(1.53)</f>
        <v>0</v>
      </c>
      <c r="I38" s="132">
        <f>Data!I38/(1.53)</f>
        <v>0</v>
      </c>
      <c r="J38" s="132">
        <f>Data!J38/(1.53)</f>
        <v>0</v>
      </c>
      <c r="K38" s="132">
        <f>Data!K38/(1.53)</f>
        <v>12600</v>
      </c>
      <c r="L38" s="132">
        <f>Data!L38/(1.53)</f>
        <v>0</v>
      </c>
      <c r="M38" s="132">
        <f>Data!M38/(1.53)</f>
        <v>0</v>
      </c>
      <c r="N38" s="132">
        <f>Data!N38/(1.53)</f>
        <v>0</v>
      </c>
      <c r="O38" s="132">
        <f>Data!O38/(1.53)</f>
        <v>0</v>
      </c>
      <c r="P38" s="132">
        <f>Data!P38/(1.53)</f>
        <v>0</v>
      </c>
      <c r="Q38" s="132">
        <f>Data!Q38/(1.53)</f>
        <v>0</v>
      </c>
      <c r="R38" s="132">
        <f>Data!R38/(1.53)</f>
        <v>5400</v>
      </c>
      <c r="S38" s="132">
        <f>Data!S38/(1.53)</f>
        <v>1800</v>
      </c>
      <c r="T38" s="132">
        <f>Data!T38/(1.53)</f>
        <v>0</v>
      </c>
      <c r="U38" s="132">
        <f>Data!U38/(1.53)</f>
        <v>0</v>
      </c>
      <c r="V38" s="132">
        <f>Data!V38/(1.53)</f>
        <v>0</v>
      </c>
      <c r="W38" s="132">
        <f>Data!W38/(1.53)</f>
        <v>0</v>
      </c>
      <c r="X38" s="132">
        <f>Data!X38/(1.53)</f>
        <v>0</v>
      </c>
      <c r="Y38" s="132">
        <f>Data!Y38/(1.53)</f>
        <v>0</v>
      </c>
      <c r="Z38" s="132">
        <f>Data!Z38/(1.53)</f>
        <v>0</v>
      </c>
      <c r="AA38" s="132">
        <f>Data!AA38/(1.53)</f>
        <v>0</v>
      </c>
      <c r="AB38" s="132">
        <f>Data!AB38/(1.53)</f>
        <v>0</v>
      </c>
      <c r="AC38" s="132">
        <f>Data!AC38/(1.53)</f>
        <v>1800</v>
      </c>
      <c r="AD38" s="132">
        <f>Data!AD38/(1.53)</f>
        <v>0</v>
      </c>
      <c r="AE38" s="132">
        <f>Data!AE38/(1.53)</f>
        <v>0</v>
      </c>
      <c r="AF38" s="132">
        <f>Data!AF38/(1.53)</f>
        <v>0</v>
      </c>
      <c r="AG38" s="132">
        <f>Data!AG38/(1.53)</f>
        <v>0</v>
      </c>
      <c r="AH38" s="132">
        <f>Data!AH38/(1.53)</f>
        <v>1800</v>
      </c>
      <c r="AI38" s="132">
        <f>Data!AI38/(1.53)</f>
        <v>0</v>
      </c>
      <c r="AJ38" s="132">
        <f>Data!AJ38/(1.53)</f>
        <v>0</v>
      </c>
      <c r="AK38" s="132">
        <f>Data!AK38/(1.53)</f>
        <v>5400</v>
      </c>
      <c r="AL38" s="132">
        <f>Data!AL38/(1.53)</f>
        <v>0</v>
      </c>
      <c r="AM38" s="132">
        <f>Data!AM38/(1.53)</f>
        <v>0</v>
      </c>
      <c r="AN38" s="132">
        <f>Data!AN38/(1.53)</f>
        <v>0</v>
      </c>
      <c r="AO38" s="132">
        <f>Data!AO38/(1.53)</f>
        <v>0</v>
      </c>
    </row>
    <row r="39" spans="1:41" s="95" customFormat="1" x14ac:dyDescent="0.35">
      <c r="B39" s="95" t="s">
        <v>21</v>
      </c>
      <c r="E39" s="102">
        <f>SUM(F39:AO39)</f>
        <v>51600</v>
      </c>
      <c r="F39" s="132">
        <f>Data!F39/(1.53)</f>
        <v>9600</v>
      </c>
      <c r="G39" s="132">
        <f>Data!G39/(1.53)</f>
        <v>0</v>
      </c>
      <c r="H39" s="132">
        <f>Data!H39/(1.53)</f>
        <v>0</v>
      </c>
      <c r="I39" s="132">
        <f>Data!I39/(1.53)</f>
        <v>0</v>
      </c>
      <c r="J39" s="132">
        <f>Data!J39/(1.53)</f>
        <v>0</v>
      </c>
      <c r="K39" s="132">
        <f>Data!K39/(1.53)</f>
        <v>0</v>
      </c>
      <c r="L39" s="132">
        <f>Data!L39/(1.53)</f>
        <v>0</v>
      </c>
      <c r="M39" s="132">
        <f>Data!M39/(1.53)</f>
        <v>0</v>
      </c>
      <c r="N39" s="132">
        <f>Data!N39/(1.53)</f>
        <v>0</v>
      </c>
      <c r="O39" s="132">
        <f>Data!O39/(1.53)</f>
        <v>0</v>
      </c>
      <c r="P39" s="132">
        <f>Data!P39/(1.53)</f>
        <v>0</v>
      </c>
      <c r="Q39" s="132">
        <f>Data!Q39/(1.53)</f>
        <v>0</v>
      </c>
      <c r="R39" s="132">
        <f>Data!R39/(1.53)</f>
        <v>40200</v>
      </c>
      <c r="S39" s="132">
        <f>Data!S39/(1.53)</f>
        <v>0</v>
      </c>
      <c r="T39" s="132">
        <f>Data!T39/(1.53)</f>
        <v>0</v>
      </c>
      <c r="U39" s="132">
        <f>Data!U39/(1.53)</f>
        <v>0</v>
      </c>
      <c r="V39" s="132">
        <f>Data!V39/(1.53)</f>
        <v>0</v>
      </c>
      <c r="W39" s="132">
        <f>Data!W39/(1.53)</f>
        <v>0</v>
      </c>
      <c r="X39" s="132">
        <f>Data!X39/(1.53)</f>
        <v>0</v>
      </c>
      <c r="Y39" s="132">
        <f>Data!Y39/(1.53)</f>
        <v>0</v>
      </c>
      <c r="Z39" s="132">
        <f>Data!Z39/(1.53)</f>
        <v>0</v>
      </c>
      <c r="AA39" s="132">
        <f>Data!AA39/(1.53)</f>
        <v>0</v>
      </c>
      <c r="AB39" s="132">
        <f>Data!AB39/(1.53)</f>
        <v>0</v>
      </c>
      <c r="AC39" s="132">
        <f>Data!AC39/(1.53)</f>
        <v>0</v>
      </c>
      <c r="AD39" s="132">
        <f>Data!AD39/(1.53)</f>
        <v>0</v>
      </c>
      <c r="AE39" s="132">
        <f>Data!AE39/(1.53)</f>
        <v>0</v>
      </c>
      <c r="AF39" s="132">
        <f>Data!AF39/(1.53)</f>
        <v>0</v>
      </c>
      <c r="AG39" s="132">
        <f>Data!AG39/(1.53)</f>
        <v>0</v>
      </c>
      <c r="AH39" s="132">
        <f>Data!AH39/(1.53)</f>
        <v>0</v>
      </c>
      <c r="AI39" s="132">
        <f>Data!AI39/(1.53)</f>
        <v>0</v>
      </c>
      <c r="AJ39" s="132">
        <f>Data!AJ39/(1.53)</f>
        <v>1800</v>
      </c>
      <c r="AK39" s="132">
        <f>Data!AK39/(1.53)</f>
        <v>0</v>
      </c>
      <c r="AL39" s="132">
        <f>Data!AL39/(1.53)</f>
        <v>0</v>
      </c>
      <c r="AM39" s="132">
        <f>Data!AM39/(1.53)</f>
        <v>0</v>
      </c>
      <c r="AN39" s="132">
        <f>Data!AN39/(1.53)</f>
        <v>0</v>
      </c>
      <c r="AO39" s="132">
        <f>Data!AO39/(1.53)</f>
        <v>0</v>
      </c>
    </row>
    <row r="40" spans="1:41" x14ac:dyDescent="0.3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102">
        <f>SUM(F41:AO41)</f>
        <v>108600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45600</v>
      </c>
      <c r="S41" s="29">
        <f t="shared" si="2"/>
        <v>1800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1800</v>
      </c>
      <c r="AI41" s="29">
        <f t="shared" si="2"/>
        <v>0</v>
      </c>
      <c r="AJ41" s="29">
        <f t="shared" si="2"/>
        <v>1800</v>
      </c>
      <c r="AK41" s="29">
        <f t="shared" si="2"/>
        <v>5400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</row>
    <row r="42" spans="1:41" x14ac:dyDescent="0.3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3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34</v>
      </c>
      <c r="E47" s="102">
        <f>SUM(F47:AO47)</f>
        <v>64264</v>
      </c>
      <c r="F47" s="132">
        <f>Data!F47/(1.53)</f>
        <v>15500</v>
      </c>
      <c r="G47" s="132">
        <f>Data!G47/(1.53)</f>
        <v>0</v>
      </c>
      <c r="H47" s="132">
        <f>Data!H47/(1.53)</f>
        <v>0</v>
      </c>
      <c r="I47" s="132">
        <f>Data!I47/(1.53)</f>
        <v>0</v>
      </c>
      <c r="J47" s="132">
        <f>Data!J47/(1.53)</f>
        <v>0</v>
      </c>
      <c r="K47" s="132">
        <f>Data!K47/(1.53)</f>
        <v>6814</v>
      </c>
      <c r="L47" s="132">
        <f>Data!L47/(1.53)</f>
        <v>0</v>
      </c>
      <c r="M47" s="132">
        <f>Data!M47/(1.53)</f>
        <v>0</v>
      </c>
      <c r="N47" s="132">
        <f>Data!N47/(1.53)</f>
        <v>0</v>
      </c>
      <c r="O47" s="132">
        <f>Data!O47/(1.53)</f>
        <v>0</v>
      </c>
      <c r="P47" s="132">
        <f>Data!P47/(1.53)</f>
        <v>0</v>
      </c>
      <c r="Q47" s="132">
        <f>Data!Q47/(1.53)</f>
        <v>5000</v>
      </c>
      <c r="R47" s="132">
        <f>Data!R47/(1.53)</f>
        <v>23050</v>
      </c>
      <c r="S47" s="132">
        <f>Data!S47/(1.53)</f>
        <v>0</v>
      </c>
      <c r="T47" s="132">
        <f>Data!T47/(1.53)</f>
        <v>950</v>
      </c>
      <c r="U47" s="132">
        <f>Data!U47/(1.53)</f>
        <v>0</v>
      </c>
      <c r="V47" s="132">
        <f>Data!V47/(1.53)</f>
        <v>0</v>
      </c>
      <c r="W47" s="132">
        <f>Data!W47/(1.53)</f>
        <v>1000</v>
      </c>
      <c r="X47" s="132">
        <f>Data!X47/(1.53)</f>
        <v>0</v>
      </c>
      <c r="Y47" s="132">
        <f>Data!Y47/(1.53)</f>
        <v>0</v>
      </c>
      <c r="Z47" s="132">
        <f>Data!Z47/(1.53)</f>
        <v>0</v>
      </c>
      <c r="AA47" s="132">
        <f>Data!AA47/(1.53)</f>
        <v>1700</v>
      </c>
      <c r="AB47" s="132">
        <f>Data!AB47/(1.53)</f>
        <v>0</v>
      </c>
      <c r="AC47" s="132">
        <f>Data!AC47/(1.53)</f>
        <v>1300</v>
      </c>
      <c r="AD47" s="132">
        <f>Data!AD47/(1.53)</f>
        <v>0</v>
      </c>
      <c r="AE47" s="132">
        <f>Data!AE47/(1.53)</f>
        <v>0</v>
      </c>
      <c r="AF47" s="132">
        <f>Data!AF47/(1.53)</f>
        <v>0</v>
      </c>
      <c r="AG47" s="132">
        <f>Data!AG47/(1.53)</f>
        <v>0</v>
      </c>
      <c r="AH47" s="132">
        <f>Data!AH47/(1.53)</f>
        <v>0</v>
      </c>
      <c r="AI47" s="132">
        <f>Data!AI47/(1.53)</f>
        <v>0</v>
      </c>
      <c r="AJ47" s="132">
        <f>Data!AJ47/(1.53)</f>
        <v>950</v>
      </c>
      <c r="AK47" s="132">
        <f>Data!AK47/(1.53)</f>
        <v>7500</v>
      </c>
      <c r="AL47" s="132">
        <f>Data!AL47/(1.53)</f>
        <v>0</v>
      </c>
      <c r="AM47" s="132">
        <f>Data!AM47/(1.53)</f>
        <v>0</v>
      </c>
      <c r="AN47" s="132">
        <f>Data!AN47/(1.53)</f>
        <v>500</v>
      </c>
      <c r="AO47" s="132">
        <f>Data!AO47/(1.53)</f>
        <v>0</v>
      </c>
    </row>
    <row r="48" spans="1:41" x14ac:dyDescent="0.35">
      <c r="B48" t="s">
        <v>29</v>
      </c>
      <c r="E48" s="85">
        <f>SUM(F48:AO48)</f>
        <v>0</v>
      </c>
      <c r="F48" s="31"/>
      <c r="G48" s="40"/>
      <c r="H48" s="40"/>
      <c r="I48" s="40"/>
      <c r="J48" s="41"/>
      <c r="K48" s="29"/>
      <c r="L48" s="40"/>
      <c r="M48" s="40"/>
      <c r="N48" s="40"/>
      <c r="O48" s="40"/>
      <c r="P48" s="40"/>
      <c r="Q48" s="40"/>
      <c r="R48" s="40"/>
      <c r="S48" s="40"/>
      <c r="T48" s="41"/>
      <c r="U48" s="29"/>
      <c r="V48" s="29"/>
      <c r="W48" s="29"/>
      <c r="X48" s="29"/>
      <c r="Y48" s="64"/>
      <c r="Z48" s="40"/>
      <c r="AA48" s="29"/>
      <c r="AB48" s="29"/>
      <c r="AC48" s="29"/>
      <c r="AD48" s="29"/>
      <c r="AE48" s="29"/>
      <c r="AF48" s="29"/>
      <c r="AG48" s="29"/>
      <c r="AH48" s="29"/>
      <c r="AI48" s="64"/>
      <c r="AJ48" s="29"/>
      <c r="AK48" s="29"/>
      <c r="AL48" s="29"/>
      <c r="AM48" s="29"/>
      <c r="AN48" s="29"/>
      <c r="AO48" s="64"/>
    </row>
    <row r="49" spans="1:41" x14ac:dyDescent="0.35">
      <c r="B49" t="s">
        <v>30</v>
      </c>
      <c r="E49" s="85">
        <f>SUM(F49:AO49)</f>
        <v>0</v>
      </c>
      <c r="F49" s="31"/>
      <c r="G49" s="40"/>
      <c r="H49" s="40"/>
      <c r="I49" s="40"/>
      <c r="J49" s="41"/>
      <c r="K49" s="29"/>
      <c r="L49" s="40"/>
      <c r="M49" s="40"/>
      <c r="N49" s="40"/>
      <c r="O49" s="40"/>
      <c r="P49" s="40"/>
      <c r="Q49" s="40"/>
      <c r="R49" s="40"/>
      <c r="S49" s="40"/>
      <c r="T49" s="41"/>
      <c r="U49" s="29"/>
      <c r="V49" s="29"/>
      <c r="W49" s="29"/>
      <c r="X49" s="29"/>
      <c r="Y49" s="64"/>
      <c r="Z49" s="40"/>
      <c r="AA49" s="29"/>
      <c r="AB49" s="29"/>
      <c r="AC49" s="29"/>
      <c r="AD49" s="29"/>
      <c r="AE49" s="29"/>
      <c r="AF49" s="29"/>
      <c r="AG49" s="29"/>
      <c r="AH49" s="29"/>
      <c r="AI49" s="64"/>
      <c r="AJ49" s="29"/>
      <c r="AK49" s="29"/>
      <c r="AL49" s="29"/>
      <c r="AM49" s="29"/>
      <c r="AN49" s="29"/>
      <c r="AO49" s="64"/>
    </row>
    <row r="50" spans="1:41" x14ac:dyDescent="0.35">
      <c r="B50" t="s">
        <v>31</v>
      </c>
      <c r="E50" s="85">
        <f>SUM(F50:AO50)</f>
        <v>0</v>
      </c>
      <c r="F50" s="31"/>
      <c r="G50" s="40"/>
      <c r="H50" s="40"/>
      <c r="I50" s="40"/>
      <c r="J50" s="41"/>
      <c r="K50" s="29"/>
      <c r="L50" s="40"/>
      <c r="M50" s="40"/>
      <c r="N50" s="40"/>
      <c r="O50" s="40"/>
      <c r="P50" s="40"/>
      <c r="Q50" s="40"/>
      <c r="R50" s="40"/>
      <c r="S50" s="40"/>
      <c r="T50" s="41"/>
      <c r="U50" s="29"/>
      <c r="V50" s="29"/>
      <c r="W50" s="29"/>
      <c r="X50" s="29"/>
      <c r="Y50" s="64"/>
      <c r="Z50" s="40"/>
      <c r="AA50" s="29"/>
      <c r="AB50" s="29"/>
      <c r="AC50" s="29"/>
      <c r="AD50" s="29"/>
      <c r="AE50" s="29"/>
      <c r="AF50" s="29"/>
      <c r="AG50" s="29"/>
      <c r="AH50" s="29"/>
      <c r="AI50" s="64"/>
      <c r="AJ50" s="29"/>
      <c r="AK50" s="29"/>
      <c r="AL50" s="29"/>
      <c r="AM50" s="29"/>
      <c r="AN50" s="29"/>
      <c r="AO50" s="64"/>
    </row>
    <row r="51" spans="1:41" x14ac:dyDescent="0.35">
      <c r="B51" t="s">
        <v>32</v>
      </c>
      <c r="E51" s="85">
        <f>SUM(F51:AO51)</f>
        <v>0</v>
      </c>
      <c r="F51" s="31"/>
      <c r="G51" s="40"/>
      <c r="H51" s="40"/>
      <c r="I51" s="40"/>
      <c r="J51" s="41"/>
      <c r="K51" s="29"/>
      <c r="L51" s="40"/>
      <c r="M51" s="40"/>
      <c r="N51" s="40"/>
      <c r="O51" s="40"/>
      <c r="P51" s="40"/>
      <c r="Q51" s="40"/>
      <c r="R51" s="40"/>
      <c r="S51" s="40"/>
      <c r="T51" s="41"/>
      <c r="U51" s="29"/>
      <c r="V51" s="29"/>
      <c r="W51" s="29"/>
      <c r="X51" s="29"/>
      <c r="Y51" s="64"/>
      <c r="Z51" s="40"/>
      <c r="AA51" s="29"/>
      <c r="AB51" s="29"/>
      <c r="AC51" s="29"/>
      <c r="AD51" s="29"/>
      <c r="AE51" s="29"/>
      <c r="AF51" s="29"/>
      <c r="AG51" s="29"/>
      <c r="AH51" s="29"/>
      <c r="AI51" s="64"/>
      <c r="AJ51" s="29"/>
      <c r="AK51" s="29"/>
      <c r="AL51" s="29"/>
      <c r="AM51" s="29"/>
      <c r="AN51" s="29"/>
      <c r="AO51" s="64"/>
    </row>
    <row r="52" spans="1:41" x14ac:dyDescent="0.3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102">
        <f>SUM(F53:AO53)</f>
        <v>64264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6814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23050</v>
      </c>
      <c r="S53" s="30">
        <f t="shared" si="4"/>
        <v>0</v>
      </c>
      <c r="T53" s="30">
        <f t="shared" si="4"/>
        <v>950</v>
      </c>
      <c r="U53" s="30">
        <f t="shared" si="4"/>
        <v>0</v>
      </c>
      <c r="V53" s="30">
        <f t="shared" si="4"/>
        <v>0</v>
      </c>
      <c r="W53" s="30">
        <f t="shared" si="4"/>
        <v>1000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1700</v>
      </c>
      <c r="AB53" s="30">
        <f t="shared" si="4"/>
        <v>0</v>
      </c>
      <c r="AC53" s="30">
        <f t="shared" si="4"/>
        <v>1300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950</v>
      </c>
      <c r="AK53" s="30">
        <f t="shared" si="4"/>
        <v>7500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3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3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42</v>
      </c>
      <c r="C66" s="153"/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96</v>
      </c>
      <c r="E67" s="102">
        <f>SUM(F67:AO67)</f>
        <v>112809.15596365224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54711.460222399997</v>
      </c>
      <c r="AA67" s="132">
        <v>7624.9146262407503</v>
      </c>
      <c r="AB67" s="132">
        <v>0</v>
      </c>
      <c r="AC67" s="132">
        <v>2945</v>
      </c>
      <c r="AD67" s="132">
        <v>0</v>
      </c>
      <c r="AE67" s="132">
        <v>47527.781115011501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83</v>
      </c>
      <c r="E68" s="102">
        <f t="shared" ref="E68:E72" si="6">SUM(F68:AO68)</f>
        <v>28814.684128776003</v>
      </c>
      <c r="F68" s="108">
        <v>16623.856228140001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12190.827900636001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84</v>
      </c>
      <c r="E69" s="102">
        <f t="shared" si="6"/>
        <v>161841.19144724638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134955.86717597439</v>
      </c>
      <c r="AI69" s="139">
        <v>26885.324271272002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85</v>
      </c>
      <c r="E70" s="102">
        <f t="shared" si="6"/>
        <v>68775.723406070596</v>
      </c>
      <c r="F70" s="108">
        <v>19840.0750524383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48935.648353632299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3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102">
        <f t="shared" si="6"/>
        <v>372240.75494574528</v>
      </c>
      <c r="F72" s="29">
        <f>SUM(F67:F70)</f>
        <v>36463.931280578297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29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54711.460222399997</v>
      </c>
      <c r="AA72" s="29">
        <f t="shared" si="7"/>
        <v>7624.9146262407503</v>
      </c>
      <c r="AB72" s="29">
        <f t="shared" si="7"/>
        <v>0</v>
      </c>
      <c r="AC72" s="29">
        <f t="shared" si="7"/>
        <v>2945</v>
      </c>
      <c r="AD72" s="29">
        <f t="shared" si="7"/>
        <v>0</v>
      </c>
      <c r="AE72" s="29">
        <f t="shared" si="7"/>
        <v>47527.781115011501</v>
      </c>
      <c r="AF72" s="29">
        <f t="shared" si="7"/>
        <v>0</v>
      </c>
      <c r="AG72" s="29">
        <f t="shared" si="7"/>
        <v>0</v>
      </c>
      <c r="AH72" s="29">
        <f t="shared" si="7"/>
        <v>134955.86717597439</v>
      </c>
      <c r="AI72" s="29">
        <f t="shared" si="7"/>
        <v>26885.324271272002</v>
      </c>
      <c r="AJ72" s="29">
        <f t="shared" si="7"/>
        <v>48935.648353632299</v>
      </c>
      <c r="AK72" s="29">
        <f t="shared" si="7"/>
        <v>12190.827900636001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0</v>
      </c>
    </row>
    <row r="73" spans="1:41" x14ac:dyDescent="0.35">
      <c r="B73" t="s">
        <v>148</v>
      </c>
      <c r="E73" s="85">
        <v>926548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SUM(E73:E76)</f>
        <v>926548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102">
        <f>SUM(E27,E29,E36,E41,E53,E72,E78)</f>
        <v>4035494.8733055596</v>
      </c>
      <c r="F80" s="33">
        <f>SUM(F78,F72,F65,F53,F45,F41,F36,F29,F27)</f>
        <v>246470.46590822795</v>
      </c>
      <c r="G80" s="33">
        <f t="shared" ref="G80:AO80" si="8">SUM(G78,G72,G65,G53,G45,G41,G36,G29,G27)</f>
        <v>124371.83077087515</v>
      </c>
      <c r="H80" s="33">
        <f t="shared" si="8"/>
        <v>91686.367078762734</v>
      </c>
      <c r="I80" s="33">
        <f t="shared" si="8"/>
        <v>11917.382357249999</v>
      </c>
      <c r="J80" s="33">
        <f t="shared" si="8"/>
        <v>176225.12209125032</v>
      </c>
      <c r="K80" s="33">
        <f t="shared" si="8"/>
        <v>530743.89329199982</v>
      </c>
      <c r="L80" s="33">
        <f t="shared" si="8"/>
        <v>77284.116147499997</v>
      </c>
      <c r="M80" s="33">
        <f t="shared" si="8"/>
        <v>41955.583859999999</v>
      </c>
      <c r="N80" s="33">
        <f t="shared" si="8"/>
        <v>152110.20078299998</v>
      </c>
      <c r="O80" s="33">
        <f t="shared" si="8"/>
        <v>19408.126747999999</v>
      </c>
      <c r="P80" s="33">
        <f t="shared" si="8"/>
        <v>46315.779049999997</v>
      </c>
      <c r="Q80" s="33">
        <f t="shared" si="8"/>
        <v>40307.499144999994</v>
      </c>
      <c r="R80" s="33">
        <f t="shared" si="8"/>
        <v>748563.8526291399</v>
      </c>
      <c r="S80" s="33">
        <f t="shared" si="8"/>
        <v>127517.92634999999</v>
      </c>
      <c r="T80" s="33">
        <f t="shared" si="8"/>
        <v>950</v>
      </c>
      <c r="U80" s="33">
        <f t="shared" si="8"/>
        <v>0</v>
      </c>
      <c r="V80" s="33">
        <f t="shared" si="8"/>
        <v>0</v>
      </c>
      <c r="W80" s="33">
        <f t="shared" si="8"/>
        <v>1000</v>
      </c>
      <c r="X80" s="33">
        <f t="shared" si="8"/>
        <v>5561.4451000500003</v>
      </c>
      <c r="Y80" s="33">
        <f t="shared" si="8"/>
        <v>0</v>
      </c>
      <c r="Z80" s="33">
        <f t="shared" si="8"/>
        <v>54711.460222399997</v>
      </c>
      <c r="AA80" s="33">
        <f t="shared" si="8"/>
        <v>12337.22318803075</v>
      </c>
      <c r="AB80" s="33">
        <f t="shared" si="8"/>
        <v>0</v>
      </c>
      <c r="AC80" s="33">
        <f t="shared" si="8"/>
        <v>63241.936988639929</v>
      </c>
      <c r="AD80" s="33">
        <f t="shared" si="8"/>
        <v>0</v>
      </c>
      <c r="AE80" s="33">
        <f t="shared" si="8"/>
        <v>47527.781115011501</v>
      </c>
      <c r="AF80" s="33">
        <f t="shared" si="8"/>
        <v>0</v>
      </c>
      <c r="AG80" s="33">
        <f t="shared" si="8"/>
        <v>37770.072630468756</v>
      </c>
      <c r="AH80" s="33">
        <f t="shared" si="8"/>
        <v>161694.56073057436</v>
      </c>
      <c r="AI80" s="33">
        <f t="shared" si="8"/>
        <v>26885.324271272002</v>
      </c>
      <c r="AJ80" s="33">
        <f t="shared" si="8"/>
        <v>51685.648353632299</v>
      </c>
      <c r="AK80" s="33">
        <f t="shared" si="8"/>
        <v>210203.27449447347</v>
      </c>
      <c r="AL80" s="33">
        <f t="shared" si="8"/>
        <v>0</v>
      </c>
      <c r="AM80" s="33">
        <f t="shared" si="8"/>
        <v>0</v>
      </c>
      <c r="AN80" s="33">
        <f t="shared" si="8"/>
        <v>500</v>
      </c>
      <c r="AO80" s="33">
        <f t="shared" si="8"/>
        <v>0</v>
      </c>
    </row>
    <row r="81" spans="1:41" x14ac:dyDescent="0.3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50</v>
      </c>
      <c r="E82" s="102">
        <f t="shared" ref="E82" si="9">SUM(F82:AO82)</f>
        <v>665522.51472930133</v>
      </c>
      <c r="F82" s="108">
        <f>(F80-F72-F36)*0.53</f>
        <v>111303.46335265432</v>
      </c>
      <c r="G82" s="108">
        <f t="shared" ref="G82:AO82" si="10">(G80-G72-G36)*0.53</f>
        <v>65917.070308563838</v>
      </c>
      <c r="H82" s="108">
        <f t="shared" si="10"/>
        <v>48593.774551744253</v>
      </c>
      <c r="I82" s="108">
        <f t="shared" si="10"/>
        <v>6316.2126493424994</v>
      </c>
      <c r="J82" s="108">
        <f t="shared" si="10"/>
        <v>93399.314708362668</v>
      </c>
      <c r="K82" s="108">
        <f t="shared" si="10"/>
        <v>117530.64753564495</v>
      </c>
      <c r="L82" s="108">
        <f t="shared" si="10"/>
        <v>0</v>
      </c>
      <c r="M82" s="108">
        <f t="shared" si="10"/>
        <v>0</v>
      </c>
      <c r="N82" s="108">
        <f t="shared" si="10"/>
        <v>0</v>
      </c>
      <c r="O82" s="108">
        <f t="shared" si="10"/>
        <v>0</v>
      </c>
      <c r="P82" s="108">
        <f t="shared" si="10"/>
        <v>0</v>
      </c>
      <c r="Q82" s="108">
        <f t="shared" si="10"/>
        <v>2650</v>
      </c>
      <c r="R82" s="108">
        <f t="shared" si="10"/>
        <v>46907.340137694198</v>
      </c>
      <c r="S82" s="108">
        <f t="shared" si="10"/>
        <v>954</v>
      </c>
      <c r="T82" s="108">
        <f t="shared" si="10"/>
        <v>503.5</v>
      </c>
      <c r="U82" s="108">
        <f t="shared" si="10"/>
        <v>0</v>
      </c>
      <c r="V82" s="108">
        <f t="shared" si="10"/>
        <v>0</v>
      </c>
      <c r="W82" s="108">
        <f t="shared" si="10"/>
        <v>530</v>
      </c>
      <c r="X82" s="108">
        <f t="shared" si="10"/>
        <v>2947.5659030265001</v>
      </c>
      <c r="Y82" s="108">
        <f t="shared" si="10"/>
        <v>0</v>
      </c>
      <c r="Z82" s="108">
        <f t="shared" si="10"/>
        <v>0</v>
      </c>
      <c r="AA82" s="108">
        <f t="shared" si="10"/>
        <v>2497.5235377487002</v>
      </c>
      <c r="AB82" s="108">
        <f t="shared" si="10"/>
        <v>0</v>
      </c>
      <c r="AC82" s="108">
        <f t="shared" si="10"/>
        <v>27187.376603979163</v>
      </c>
      <c r="AD82" s="108">
        <f t="shared" si="10"/>
        <v>0</v>
      </c>
      <c r="AE82" s="108">
        <f t="shared" si="10"/>
        <v>0</v>
      </c>
      <c r="AF82" s="108">
        <f t="shared" si="10"/>
        <v>0</v>
      </c>
      <c r="AG82" s="108">
        <f t="shared" si="10"/>
        <v>20018.138494148443</v>
      </c>
      <c r="AH82" s="108">
        <f t="shared" si="10"/>
        <v>11597.490251657986</v>
      </c>
      <c r="AI82" s="108">
        <f t="shared" si="10"/>
        <v>0</v>
      </c>
      <c r="AJ82" s="108">
        <f t="shared" si="10"/>
        <v>1457.5</v>
      </c>
      <c r="AK82" s="108">
        <f t="shared" si="10"/>
        <v>104946.59669473386</v>
      </c>
      <c r="AL82" s="108">
        <f t="shared" si="10"/>
        <v>0</v>
      </c>
      <c r="AM82" s="108">
        <f t="shared" si="10"/>
        <v>0</v>
      </c>
      <c r="AN82" s="108">
        <f t="shared" si="10"/>
        <v>265</v>
      </c>
      <c r="AO82" s="108">
        <f t="shared" si="10"/>
        <v>0</v>
      </c>
    </row>
    <row r="83" spans="1:41" x14ac:dyDescent="0.35">
      <c r="B83" t="s">
        <v>149</v>
      </c>
      <c r="E83" s="85">
        <v>180876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52</v>
      </c>
      <c r="C84" s="5"/>
      <c r="D84" s="5"/>
      <c r="E84" s="85">
        <f>E82+E83</f>
        <v>846398.51472930133</v>
      </c>
      <c r="F84" s="89">
        <f>SUM(F82:F83)</f>
        <v>111303.46335265432</v>
      </c>
      <c r="G84" s="128">
        <f t="shared" ref="G84:AO84" si="11">SUM(G82:G83)</f>
        <v>65917.070308563838</v>
      </c>
      <c r="H84" s="128">
        <f t="shared" si="11"/>
        <v>48593.774551744253</v>
      </c>
      <c r="I84" s="128">
        <f t="shared" si="11"/>
        <v>6316.2126493424994</v>
      </c>
      <c r="J84" s="131">
        <f t="shared" si="11"/>
        <v>93399.314708362668</v>
      </c>
      <c r="K84" s="43">
        <f t="shared" si="11"/>
        <v>117530.64753564495</v>
      </c>
      <c r="L84" s="43">
        <f t="shared" si="11"/>
        <v>0</v>
      </c>
      <c r="M84" s="43">
        <f t="shared" si="11"/>
        <v>0</v>
      </c>
      <c r="N84" s="43">
        <f t="shared" si="11"/>
        <v>0</v>
      </c>
      <c r="O84" s="43">
        <f t="shared" si="11"/>
        <v>0</v>
      </c>
      <c r="P84" s="43">
        <f t="shared" si="11"/>
        <v>0</v>
      </c>
      <c r="Q84" s="43">
        <f t="shared" si="11"/>
        <v>2650</v>
      </c>
      <c r="R84" s="43">
        <f t="shared" si="11"/>
        <v>46907.340137694198</v>
      </c>
      <c r="S84" s="43">
        <f t="shared" si="11"/>
        <v>954</v>
      </c>
      <c r="T84" s="72">
        <f t="shared" si="11"/>
        <v>503.5</v>
      </c>
      <c r="U84" s="57">
        <f t="shared" si="11"/>
        <v>0</v>
      </c>
      <c r="V84" s="57">
        <f t="shared" si="11"/>
        <v>0</v>
      </c>
      <c r="W84" s="57">
        <f t="shared" si="11"/>
        <v>530</v>
      </c>
      <c r="X84" s="57">
        <f t="shared" si="11"/>
        <v>2947.5659030265001</v>
      </c>
      <c r="Y84" s="69">
        <f t="shared" si="11"/>
        <v>0</v>
      </c>
      <c r="Z84" s="52">
        <f t="shared" si="11"/>
        <v>0</v>
      </c>
      <c r="AA84" s="43">
        <f t="shared" si="11"/>
        <v>2497.5235377487002</v>
      </c>
      <c r="AB84" s="43">
        <f t="shared" si="11"/>
        <v>0</v>
      </c>
      <c r="AC84" s="43">
        <f t="shared" si="11"/>
        <v>27187.376603979163</v>
      </c>
      <c r="AD84" s="43">
        <f t="shared" si="11"/>
        <v>0</v>
      </c>
      <c r="AE84" s="43">
        <f t="shared" si="11"/>
        <v>0</v>
      </c>
      <c r="AF84" s="57">
        <f t="shared" si="11"/>
        <v>0</v>
      </c>
      <c r="AG84" s="57">
        <f t="shared" si="11"/>
        <v>20018.138494148443</v>
      </c>
      <c r="AH84" s="57">
        <f t="shared" si="11"/>
        <v>11597.490251657986</v>
      </c>
      <c r="AI84" s="69">
        <f t="shared" si="11"/>
        <v>0</v>
      </c>
      <c r="AJ84" s="43">
        <f t="shared" si="11"/>
        <v>1457.5</v>
      </c>
      <c r="AK84" s="43">
        <f t="shared" si="11"/>
        <v>104946.59669473386</v>
      </c>
      <c r="AL84" s="43">
        <f t="shared" si="11"/>
        <v>0</v>
      </c>
      <c r="AM84" s="43">
        <f t="shared" si="11"/>
        <v>0</v>
      </c>
      <c r="AN84" s="43">
        <f t="shared" si="11"/>
        <v>265</v>
      </c>
      <c r="AO84" s="72">
        <f t="shared" si="11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4881893.3880348606</v>
      </c>
      <c r="F87" s="78">
        <f>SUM(F84,F80)</f>
        <v>357773.92926088226</v>
      </c>
      <c r="G87" s="78">
        <f t="shared" ref="G87:AO87" si="12">SUM(G84,G80)</f>
        <v>190288.90107943898</v>
      </c>
      <c r="H87" s="78">
        <f t="shared" si="12"/>
        <v>140280.14163050699</v>
      </c>
      <c r="I87" s="78">
        <f t="shared" si="12"/>
        <v>18233.595006592499</v>
      </c>
      <c r="J87" s="92">
        <f t="shared" si="12"/>
        <v>269624.436799613</v>
      </c>
      <c r="K87" s="78">
        <f t="shared" si="12"/>
        <v>648274.54082764476</v>
      </c>
      <c r="L87" s="79">
        <f t="shared" si="12"/>
        <v>77284.116147499997</v>
      </c>
      <c r="M87" s="79">
        <f t="shared" si="12"/>
        <v>41955.583859999999</v>
      </c>
      <c r="N87" s="79">
        <f t="shared" si="12"/>
        <v>152110.20078299998</v>
      </c>
      <c r="O87" s="79">
        <f t="shared" si="12"/>
        <v>19408.126747999999</v>
      </c>
      <c r="P87" s="79">
        <f t="shared" si="12"/>
        <v>46315.779049999997</v>
      </c>
      <c r="Q87" s="79">
        <f t="shared" si="12"/>
        <v>42957.499144999994</v>
      </c>
      <c r="R87" s="79">
        <f t="shared" si="12"/>
        <v>795471.19276683405</v>
      </c>
      <c r="S87" s="79">
        <f t="shared" si="12"/>
        <v>128471.92634999999</v>
      </c>
      <c r="T87" s="80">
        <f t="shared" si="12"/>
        <v>1453.5</v>
      </c>
      <c r="U87" s="78">
        <f t="shared" si="12"/>
        <v>0</v>
      </c>
      <c r="V87" s="79">
        <f t="shared" si="12"/>
        <v>0</v>
      </c>
      <c r="W87" s="79">
        <f t="shared" si="12"/>
        <v>1530</v>
      </c>
      <c r="X87" s="79">
        <f t="shared" si="12"/>
        <v>8509.0110030765009</v>
      </c>
      <c r="Y87" s="80">
        <f t="shared" si="12"/>
        <v>0</v>
      </c>
      <c r="Z87" s="78">
        <f t="shared" si="12"/>
        <v>54711.460222399997</v>
      </c>
      <c r="AA87" s="79">
        <f t="shared" si="12"/>
        <v>14834.746725779451</v>
      </c>
      <c r="AB87" s="79">
        <f t="shared" si="12"/>
        <v>0</v>
      </c>
      <c r="AC87" s="79">
        <f t="shared" si="12"/>
        <v>90429.313592619088</v>
      </c>
      <c r="AD87" s="79">
        <f t="shared" si="12"/>
        <v>0</v>
      </c>
      <c r="AE87" s="79">
        <f t="shared" si="12"/>
        <v>47527.781115011501</v>
      </c>
      <c r="AF87" s="79">
        <f t="shared" si="12"/>
        <v>0</v>
      </c>
      <c r="AG87" s="79">
        <f t="shared" si="12"/>
        <v>57788.211124617199</v>
      </c>
      <c r="AH87" s="79">
        <f t="shared" si="12"/>
        <v>173292.05098223235</v>
      </c>
      <c r="AI87" s="79">
        <f t="shared" si="12"/>
        <v>26885.324271272002</v>
      </c>
      <c r="AJ87" s="79">
        <f t="shared" si="12"/>
        <v>53143.148353632299</v>
      </c>
      <c r="AK87" s="79">
        <f t="shared" si="12"/>
        <v>315149.8711892073</v>
      </c>
      <c r="AL87" s="79">
        <f t="shared" si="12"/>
        <v>0</v>
      </c>
      <c r="AM87" s="79">
        <f t="shared" si="12"/>
        <v>0</v>
      </c>
      <c r="AN87" s="79">
        <f t="shared" si="12"/>
        <v>765</v>
      </c>
      <c r="AO87" s="80">
        <f t="shared" si="12"/>
        <v>0</v>
      </c>
    </row>
    <row r="89" spans="1:41" x14ac:dyDescent="0.35">
      <c r="D89" s="169" t="s">
        <v>150</v>
      </c>
      <c r="E89" s="170">
        <f>E80-E78</f>
        <v>3108946.8733055596</v>
      </c>
    </row>
    <row r="90" spans="1:41" x14ac:dyDescent="0.35">
      <c r="D90" s="169" t="s">
        <v>151</v>
      </c>
      <c r="E90" s="170">
        <f>E82</f>
        <v>665522.51472930133</v>
      </c>
    </row>
    <row r="91" spans="1:41" x14ac:dyDescent="0.35">
      <c r="D91" s="171" t="s">
        <v>152</v>
      </c>
      <c r="E91" s="170">
        <f>E89+E90</f>
        <v>3774469.3880348611</v>
      </c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B93" s="151"/>
      <c r="D93" s="24"/>
      <c r="E93" s="24"/>
      <c r="F93" s="24"/>
    </row>
    <row r="94" spans="1:41" x14ac:dyDescent="0.35">
      <c r="B94" s="151"/>
      <c r="D94" s="24"/>
      <c r="E94" s="24"/>
      <c r="F94" s="24"/>
    </row>
    <row r="95" spans="1:41" x14ac:dyDescent="0.35">
      <c r="B95" s="151"/>
      <c r="D95" s="24"/>
      <c r="E95" s="24"/>
      <c r="F95" s="24"/>
      <c r="L95" s="94"/>
      <c r="N95" s="152"/>
    </row>
    <row r="96" spans="1:41" x14ac:dyDescent="0.35">
      <c r="B96" s="151"/>
      <c r="D96" s="24"/>
      <c r="E96" s="24"/>
      <c r="F96" s="24"/>
      <c r="L96" s="94"/>
      <c r="N96" s="94"/>
    </row>
    <row r="97" spans="2:14" x14ac:dyDescent="0.35">
      <c r="B97" s="151"/>
      <c r="D97" s="24"/>
      <c r="E97" s="24"/>
      <c r="F97" s="24"/>
      <c r="L97" s="94"/>
      <c r="N97" s="94"/>
    </row>
    <row r="98" spans="2:14" x14ac:dyDescent="0.35">
      <c r="B98" s="151"/>
      <c r="D98" s="24"/>
      <c r="E98" s="24"/>
      <c r="F98" s="24"/>
      <c r="L98" s="94"/>
      <c r="N98" s="94"/>
    </row>
    <row r="99" spans="2:14" x14ac:dyDescent="0.35">
      <c r="B99" s="151"/>
      <c r="D99" s="24"/>
      <c r="E99" s="24"/>
      <c r="F99" s="24"/>
      <c r="L99" s="94"/>
      <c r="N99" s="94"/>
    </row>
    <row r="100" spans="2:14" x14ac:dyDescent="0.35">
      <c r="B100" s="151"/>
      <c r="D100" s="24"/>
      <c r="E100" s="24"/>
      <c r="F100" s="24"/>
      <c r="L100" s="94"/>
      <c r="N100" s="152"/>
    </row>
    <row r="101" spans="2:14" x14ac:dyDescent="0.35">
      <c r="B101" s="151"/>
      <c r="D101" s="24"/>
      <c r="E101" s="24"/>
      <c r="F101" s="24"/>
      <c r="L101" s="94"/>
      <c r="N101" s="152"/>
    </row>
    <row r="102" spans="2:14" x14ac:dyDescent="0.35">
      <c r="L102" s="94"/>
      <c r="N102" s="152"/>
    </row>
    <row r="103" spans="2:14" x14ac:dyDescent="0.35">
      <c r="L103" s="94"/>
      <c r="N103" s="152"/>
    </row>
    <row r="104" spans="2:14" x14ac:dyDescent="0.35">
      <c r="E104" s="94"/>
      <c r="L104" s="94"/>
      <c r="N104" s="152"/>
    </row>
    <row r="105" spans="2:14" x14ac:dyDescent="0.35">
      <c r="E105" s="94"/>
      <c r="L105" s="94"/>
      <c r="N105" s="152"/>
    </row>
    <row r="106" spans="2:14" x14ac:dyDescent="0.35">
      <c r="L106" s="94"/>
      <c r="N106" s="152"/>
    </row>
    <row r="107" spans="2:14" x14ac:dyDescent="0.35">
      <c r="L107" s="94"/>
      <c r="N107" s="152"/>
    </row>
    <row r="108" spans="2:14" x14ac:dyDescent="0.35">
      <c r="L108" s="94"/>
      <c r="N108" s="152"/>
    </row>
    <row r="109" spans="2:14" x14ac:dyDescent="0.35">
      <c r="L109" s="94"/>
      <c r="N109" s="152"/>
    </row>
    <row r="110" spans="2:14" x14ac:dyDescent="0.35">
      <c r="L110" s="94"/>
      <c r="N110" s="152"/>
    </row>
    <row r="111" spans="2:14" x14ac:dyDescent="0.35">
      <c r="L111" s="94"/>
      <c r="N111" s="152"/>
    </row>
    <row r="112" spans="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  <row r="135" spans="12:14" x14ac:dyDescent="0.35">
      <c r="L135" s="94"/>
      <c r="N135" s="152"/>
    </row>
    <row r="136" spans="12:14" x14ac:dyDescent="0.35">
      <c r="L136" s="94"/>
      <c r="N136" s="152"/>
    </row>
    <row r="137" spans="12:14" x14ac:dyDescent="0.35">
      <c r="L137" s="94"/>
      <c r="N137" s="152"/>
    </row>
    <row r="138" spans="12:14" x14ac:dyDescent="0.35">
      <c r="L138" s="94"/>
      <c r="N138" s="152"/>
    </row>
    <row r="139" spans="12:14" x14ac:dyDescent="0.35">
      <c r="L139" s="94"/>
      <c r="N139" s="152"/>
    </row>
    <row r="140" spans="12:14" x14ac:dyDescent="0.35">
      <c r="L140" s="94"/>
      <c r="N140" s="152"/>
    </row>
    <row r="141" spans="12:14" x14ac:dyDescent="0.35">
      <c r="L141" s="94"/>
      <c r="N141" s="152"/>
    </row>
    <row r="142" spans="12:14" x14ac:dyDescent="0.35">
      <c r="L142" s="94"/>
      <c r="N142" s="152"/>
    </row>
    <row r="143" spans="12:14" x14ac:dyDescent="0.35">
      <c r="L143" s="94"/>
      <c r="N143" s="152"/>
    </row>
    <row r="144" spans="12:14" x14ac:dyDescent="0.35">
      <c r="L144" s="94"/>
      <c r="N144" s="152"/>
    </row>
    <row r="145" spans="12:14" x14ac:dyDescent="0.35">
      <c r="L145" s="94"/>
      <c r="N145" s="152"/>
    </row>
    <row r="146" spans="12:14" x14ac:dyDescent="0.35">
      <c r="L146" s="94"/>
      <c r="N146" s="152"/>
    </row>
    <row r="147" spans="12:14" x14ac:dyDescent="0.35">
      <c r="L147" s="94"/>
      <c r="N147" s="152"/>
    </row>
    <row r="148" spans="12:14" x14ac:dyDescent="0.35">
      <c r="L148" s="94"/>
      <c r="N148" s="152"/>
    </row>
    <row r="149" spans="12:14" x14ac:dyDescent="0.35">
      <c r="L149" s="94"/>
      <c r="N149" s="152"/>
    </row>
    <row r="150" spans="12:14" x14ac:dyDescent="0.35">
      <c r="L150" s="94"/>
      <c r="N150" s="152"/>
    </row>
    <row r="151" spans="12:14" x14ac:dyDescent="0.35">
      <c r="L151" s="94"/>
      <c r="N151" s="152"/>
    </row>
  </sheetData>
  <mergeCells count="13">
    <mergeCell ref="AF34:AI34"/>
    <mergeCell ref="AJ34:AO34"/>
    <mergeCell ref="F2:J2"/>
    <mergeCell ref="K2:T2"/>
    <mergeCell ref="U2:Y2"/>
    <mergeCell ref="Z2:AE2"/>
    <mergeCell ref="AF2:AI2"/>
    <mergeCell ref="AJ2:AO2"/>
    <mergeCell ref="C66:D66"/>
    <mergeCell ref="F34:J34"/>
    <mergeCell ref="K34:T34"/>
    <mergeCell ref="U34:Y34"/>
    <mergeCell ref="Z34:AE34"/>
  </mergeCells>
  <hyperlinks>
    <hyperlink ref="U34:Y34" location="'CapEx Table'!A1" display="View Itemized Table" xr:uid="{D28BEB4A-1A8F-41C3-BE09-EAC27A110A88}"/>
    <hyperlink ref="Z34:AE34" location="'CapEx Table'!A1" display="View Itemized Table" xr:uid="{D80DB199-945B-46CC-82E8-D9B47E9438C0}"/>
    <hyperlink ref="AF34:AI34" location="'CapEx Table'!A1" display="View Itemized Table" xr:uid="{CA7CC6D0-A42E-418F-8298-F5C0A41E346E}"/>
    <hyperlink ref="AJ34:AO34" location="'CapEx Table'!A1" display="View Itemized Table" xr:uid="{46C2C59B-8177-4981-99FA-56CFD4FFABE7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1"/>
  <sheetViews>
    <sheetView zoomScale="90" zoomScaleNormal="90" workbookViewId="0">
      <selection activeCell="A3" sqref="A3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0</v>
      </c>
      <c r="C1" t="s">
        <v>145</v>
      </c>
    </row>
    <row r="2" spans="1:41" ht="49.5" customHeight="1" x14ac:dyDescent="0.35">
      <c r="A2" t="s">
        <v>147</v>
      </c>
      <c r="B2" t="s">
        <v>146</v>
      </c>
      <c r="F2" s="161" t="s">
        <v>118</v>
      </c>
      <c r="G2" s="161"/>
      <c r="H2" s="161"/>
      <c r="I2" s="161"/>
      <c r="J2" s="161"/>
      <c r="K2" s="162" t="s">
        <v>8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9</v>
      </c>
      <c r="V2" s="164"/>
      <c r="W2" s="164"/>
      <c r="X2" s="164"/>
      <c r="Y2" s="165"/>
      <c r="Z2" s="164" t="s">
        <v>10</v>
      </c>
      <c r="AA2" s="164"/>
      <c r="AB2" s="164"/>
      <c r="AC2" s="164"/>
      <c r="AD2" s="164"/>
      <c r="AE2" s="164"/>
      <c r="AF2" s="166" t="s">
        <v>104</v>
      </c>
      <c r="AG2" s="167"/>
      <c r="AH2" s="167"/>
      <c r="AI2" s="168"/>
      <c r="AJ2" s="166" t="s">
        <v>111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3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4</v>
      </c>
      <c r="B7" s="25" t="s">
        <v>71</v>
      </c>
      <c r="C7" t="s">
        <v>72</v>
      </c>
      <c r="D7" s="136">
        <v>0.96</v>
      </c>
      <c r="E7" s="112">
        <v>18932.579063999998</v>
      </c>
      <c r="F7" s="89">
        <v>18932.579063999998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73</v>
      </c>
      <c r="C8" t="s">
        <v>74</v>
      </c>
      <c r="D8" s="136">
        <v>6.333333333333333</v>
      </c>
      <c r="E8" s="112">
        <v>97146.335474999752</v>
      </c>
      <c r="F8" s="89">
        <v>97146.335474999752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75</v>
      </c>
      <c r="C11" t="s">
        <v>139</v>
      </c>
      <c r="D11" s="136">
        <v>4.8</v>
      </c>
      <c r="E11" s="112">
        <v>33808.176899999999</v>
      </c>
      <c r="F11" s="89">
        <v>0</v>
      </c>
      <c r="G11" s="118">
        <v>33808.176899999999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76</v>
      </c>
      <c r="C12" t="s">
        <v>138</v>
      </c>
      <c r="D12" s="136">
        <v>6</v>
      </c>
      <c r="E12" s="112">
        <v>58319.105152500117</v>
      </c>
      <c r="F12" s="89">
        <v>0</v>
      </c>
      <c r="G12" s="118">
        <v>58319.105152500117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77</v>
      </c>
      <c r="C13" t="s">
        <v>78</v>
      </c>
      <c r="D13" s="136">
        <v>9.52</v>
      </c>
      <c r="E13" s="112">
        <v>82622.801802150178</v>
      </c>
      <c r="F13" s="89">
        <v>0</v>
      </c>
      <c r="G13" s="118">
        <v>0</v>
      </c>
      <c r="H13" s="118">
        <v>67915.827465750175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14706.974336399999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79</v>
      </c>
      <c r="C14" t="s">
        <v>80</v>
      </c>
      <c r="D14" s="136">
        <v>6</v>
      </c>
      <c r="E14" s="112">
        <v>69494.585850000003</v>
      </c>
      <c r="F14" s="89">
        <v>0</v>
      </c>
      <c r="G14" s="118">
        <v>0</v>
      </c>
      <c r="H14" s="118">
        <v>0</v>
      </c>
      <c r="I14" s="118">
        <v>0</v>
      </c>
      <c r="J14" s="119">
        <v>69494.585850000003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79</v>
      </c>
      <c r="C15" t="s">
        <v>142</v>
      </c>
      <c r="D15" s="136">
        <v>6</v>
      </c>
      <c r="E15" s="112">
        <v>61042.541625000238</v>
      </c>
      <c r="F15" s="89">
        <v>0</v>
      </c>
      <c r="G15" s="118">
        <v>0</v>
      </c>
      <c r="H15" s="118">
        <v>0</v>
      </c>
      <c r="I15" s="118">
        <v>0</v>
      </c>
      <c r="J15" s="119">
        <v>61042.541625000238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81</v>
      </c>
      <c r="C16" t="s">
        <v>82</v>
      </c>
      <c r="D16" s="136">
        <v>6</v>
      </c>
      <c r="E16" s="112">
        <v>44138.453174999995</v>
      </c>
      <c r="F16" s="89">
        <v>0</v>
      </c>
      <c r="G16" s="118">
        <v>0</v>
      </c>
      <c r="H16" s="118">
        <v>0</v>
      </c>
      <c r="I16" s="118">
        <v>8827.690634999999</v>
      </c>
      <c r="J16" s="119">
        <v>0</v>
      </c>
      <c r="K16" s="120">
        <v>35310.762539999996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86</v>
      </c>
      <c r="C17" t="s">
        <v>87</v>
      </c>
      <c r="D17" s="136">
        <v>12</v>
      </c>
      <c r="E17" s="112">
        <v>114572.15504999999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114572.15504999999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95</v>
      </c>
      <c r="C18" t="s">
        <v>94</v>
      </c>
      <c r="D18" s="136">
        <v>2.75</v>
      </c>
      <c r="E18" s="112">
        <v>27977.831578125002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27977.831578125002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95</v>
      </c>
      <c r="C19" t="s">
        <v>122</v>
      </c>
      <c r="D19" s="138">
        <v>11.333333333333334</v>
      </c>
      <c r="E19" s="112">
        <v>131711.02250624998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131711.02250624998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102</v>
      </c>
      <c r="C20" t="s">
        <v>103</v>
      </c>
      <c r="D20" s="138">
        <v>2.72</v>
      </c>
      <c r="E20" s="112">
        <v>37932.774481799948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2231.3396754</v>
      </c>
      <c r="AB20" s="31">
        <v>0</v>
      </c>
      <c r="AC20" s="31">
        <v>35701.43480639995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102</v>
      </c>
      <c r="C21" t="s">
        <v>109</v>
      </c>
      <c r="D21" s="138">
        <v>0.64</v>
      </c>
      <c r="E21" s="112">
        <v>5409.3083040000001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5409.3083040000001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102</v>
      </c>
      <c r="C22" t="s">
        <v>110</v>
      </c>
      <c r="D22" s="138">
        <v>0</v>
      </c>
      <c r="E22" s="11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35">
      <c r="B23" s="25" t="s">
        <v>143</v>
      </c>
      <c r="C23" t="s">
        <v>143</v>
      </c>
      <c r="D23" s="138">
        <v>1.0666666666666667</v>
      </c>
      <c r="E23" s="112">
        <v>14875.597835999999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14875.597835999999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144</v>
      </c>
      <c r="C24" t="s">
        <v>144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102</v>
      </c>
      <c r="C25" s="95" t="s">
        <v>140</v>
      </c>
      <c r="D25" s="138">
        <v>0.56000000000000005</v>
      </c>
      <c r="E25" s="112">
        <v>4119.5889630000001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4119.5889630000001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802102.85776282544</v>
      </c>
      <c r="F27" s="30">
        <f t="shared" ref="F27:AO27" si="0">SUM(F7:F25)</f>
        <v>116078.91453899976</v>
      </c>
      <c r="G27" s="37">
        <f t="shared" si="0"/>
        <v>92127.282052500115</v>
      </c>
      <c r="H27" s="37">
        <f t="shared" si="0"/>
        <v>67915.827465750175</v>
      </c>
      <c r="I27" s="37">
        <f t="shared" si="0"/>
        <v>8827.690634999999</v>
      </c>
      <c r="J27" s="38">
        <f t="shared" si="0"/>
        <v>130537.12747500025</v>
      </c>
      <c r="K27" s="26">
        <f t="shared" si="0"/>
        <v>149882.91758999997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14706.974336399999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4119.5889630000001</v>
      </c>
      <c r="Y27" s="26">
        <f t="shared" si="0"/>
        <v>0</v>
      </c>
      <c r="Z27" s="36">
        <f t="shared" si="0"/>
        <v>0</v>
      </c>
      <c r="AA27" s="26">
        <f t="shared" si="0"/>
        <v>2231.3396754</v>
      </c>
      <c r="AB27" s="26">
        <f t="shared" si="0"/>
        <v>0</v>
      </c>
      <c r="AC27" s="26">
        <f t="shared" si="0"/>
        <v>35701.43480639995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27977.831578125002</v>
      </c>
      <c r="AH27" s="26">
        <f t="shared" si="0"/>
        <v>14875.597835999999</v>
      </c>
      <c r="AI27" s="26">
        <f t="shared" si="0"/>
        <v>0</v>
      </c>
      <c r="AJ27" s="26">
        <f t="shared" si="0"/>
        <v>0</v>
      </c>
      <c r="AK27" s="26">
        <f t="shared" si="0"/>
        <v>137120.33081024999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3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280736.00021698879</v>
      </c>
      <c r="F29" s="30">
        <v>40627.620088649914</v>
      </c>
      <c r="G29" s="30">
        <v>32244.548718375037</v>
      </c>
      <c r="H29" s="30">
        <v>23770.539613012559</v>
      </c>
      <c r="I29" s="30">
        <v>3089.6917222499997</v>
      </c>
      <c r="J29" s="30">
        <v>45687.994616250086</v>
      </c>
      <c r="K29" s="30">
        <v>52459.021156499992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5147.4410177399986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1441.8561370499999</v>
      </c>
      <c r="Y29" s="30">
        <v>0</v>
      </c>
      <c r="Z29" s="30">
        <v>0</v>
      </c>
      <c r="AA29" s="30">
        <v>780.96888638999997</v>
      </c>
      <c r="AB29" s="30">
        <v>0</v>
      </c>
      <c r="AC29" s="30">
        <v>12495.502182239979</v>
      </c>
      <c r="AD29" s="30">
        <v>0</v>
      </c>
      <c r="AE29" s="30">
        <v>0</v>
      </c>
      <c r="AF29" s="30">
        <v>0</v>
      </c>
      <c r="AG29" s="30">
        <v>9792.2410523437502</v>
      </c>
      <c r="AH29" s="30">
        <v>5206.459242599999</v>
      </c>
      <c r="AI29" s="30">
        <v>0</v>
      </c>
      <c r="AJ29" s="30">
        <v>0</v>
      </c>
      <c r="AK29" s="30">
        <v>47992.115783587498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3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119</v>
      </c>
      <c r="C32" s="95">
        <v>1</v>
      </c>
      <c r="D32" s="95">
        <v>1</v>
      </c>
      <c r="E32" s="102">
        <f>SUM(F32:AO32)</f>
        <v>256869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36683</v>
      </c>
      <c r="M32" s="106">
        <v>20502</v>
      </c>
      <c r="N32" s="106">
        <v>17850</v>
      </c>
      <c r="O32" s="106">
        <v>5000</v>
      </c>
      <c r="P32" s="106">
        <v>31916</v>
      </c>
      <c r="Q32" s="106">
        <v>14000</v>
      </c>
      <c r="R32" s="106">
        <v>0</v>
      </c>
      <c r="S32" s="106">
        <v>120918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9000</v>
      </c>
      <c r="AD32" s="110">
        <v>0</v>
      </c>
      <c r="AE32" s="109">
        <v>0</v>
      </c>
      <c r="AF32" s="108">
        <v>0</v>
      </c>
      <c r="AG32" s="109">
        <v>0</v>
      </c>
      <c r="AH32" s="109">
        <v>1000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88</v>
      </c>
      <c r="C33" s="95">
        <v>1</v>
      </c>
      <c r="D33" s="95">
        <v>1</v>
      </c>
      <c r="E33" s="102">
        <f>SUM(F33:AO33)</f>
        <v>1224134.2603799999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308987.95454549993</v>
      </c>
      <c r="L33" s="106">
        <v>40601.116147499997</v>
      </c>
      <c r="M33" s="106">
        <v>21453.583860000002</v>
      </c>
      <c r="N33" s="106">
        <v>134260.20078299998</v>
      </c>
      <c r="O33" s="106">
        <v>14408.126747999999</v>
      </c>
      <c r="P33" s="106">
        <v>14399.779049999999</v>
      </c>
      <c r="Q33" s="106">
        <v>21307.499144999998</v>
      </c>
      <c r="R33" s="106">
        <v>660059.43727499992</v>
      </c>
      <c r="S33" s="106">
        <v>4799.9263499999997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3856.6364760000001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120</v>
      </c>
      <c r="V34" s="160"/>
      <c r="W34" s="160"/>
      <c r="X34" s="160"/>
      <c r="Y34" s="157"/>
      <c r="Z34" s="158" t="s">
        <v>120</v>
      </c>
      <c r="AA34" s="158"/>
      <c r="AB34" s="158"/>
      <c r="AC34" s="158"/>
      <c r="AD34" s="158"/>
      <c r="AE34" s="158"/>
      <c r="AF34" s="158" t="s">
        <v>120</v>
      </c>
      <c r="AG34" s="158"/>
      <c r="AH34" s="158"/>
      <c r="AI34" s="158"/>
      <c r="AJ34" s="158" t="s">
        <v>120</v>
      </c>
      <c r="AK34" s="158"/>
      <c r="AL34" s="158"/>
      <c r="AM34" s="158"/>
      <c r="AN34" s="158"/>
      <c r="AO34" s="158"/>
    </row>
    <row r="35" spans="1:41" x14ac:dyDescent="0.3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85">
        <f>SUM(E32:E33)</f>
        <v>1481003.2603799999</v>
      </c>
      <c r="F36" s="27">
        <f>SUM(F32:F33)</f>
        <v>0</v>
      </c>
      <c r="G36" s="37"/>
      <c r="H36" s="37"/>
      <c r="I36" s="37"/>
      <c r="J36" s="38"/>
      <c r="K36" s="29">
        <f>SUM(K32:K33)</f>
        <v>308987.95454549993</v>
      </c>
      <c r="L36" s="40">
        <f t="shared" ref="L36:Y36" si="1">SUM(L32:L33)</f>
        <v>77284.116147499997</v>
      </c>
      <c r="M36" s="40">
        <f t="shared" si="1"/>
        <v>41955.583859999999</v>
      </c>
      <c r="N36" s="40">
        <f t="shared" si="1"/>
        <v>152110.20078299998</v>
      </c>
      <c r="O36" s="40">
        <f t="shared" si="1"/>
        <v>19408.126747999999</v>
      </c>
      <c r="P36" s="40">
        <f t="shared" si="1"/>
        <v>46315.779049999997</v>
      </c>
      <c r="Q36" s="40">
        <f t="shared" si="1"/>
        <v>35307.499144999994</v>
      </c>
      <c r="R36" s="40"/>
      <c r="S36" s="40">
        <f t="shared" si="1"/>
        <v>125717.92634999999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9000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4856.6364759999997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3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20</v>
      </c>
      <c r="E38" s="102">
        <f>SUM(F38:AO38)</f>
        <v>87210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8262</v>
      </c>
      <c r="S38" s="132">
        <v>2754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2754</v>
      </c>
      <c r="AD38" s="132">
        <v>0</v>
      </c>
      <c r="AE38" s="132">
        <v>0</v>
      </c>
      <c r="AF38" s="132">
        <v>0</v>
      </c>
      <c r="AG38" s="132">
        <v>0</v>
      </c>
      <c r="AH38" s="132">
        <v>2754</v>
      </c>
      <c r="AI38" s="133">
        <v>0</v>
      </c>
      <c r="AJ38" s="108">
        <v>0</v>
      </c>
      <c r="AK38" s="109">
        <v>8262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35">
      <c r="B39" s="95" t="s">
        <v>21</v>
      </c>
      <c r="E39" s="102">
        <f>SUM(F39:AO39)</f>
        <v>78948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61506</v>
      </c>
      <c r="S39" s="132">
        <v>0</v>
      </c>
      <c r="T39" s="133">
        <v>0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2754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3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85">
        <f>SUM(E38:E39)</f>
        <v>166158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2754</v>
      </c>
      <c r="T41" s="64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2754</v>
      </c>
      <c r="AI41" s="64">
        <f t="shared" si="7"/>
        <v>0</v>
      </c>
      <c r="AJ41" s="29">
        <f t="shared" si="7"/>
        <v>2754</v>
      </c>
      <c r="AK41" s="29">
        <f t="shared" si="7"/>
        <v>8262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3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3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34</v>
      </c>
      <c r="E47" s="102">
        <f>SUM(F47:AO47)</f>
        <v>98323.92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10425.42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35266.5</v>
      </c>
      <c r="S47" s="134">
        <v>0</v>
      </c>
      <c r="T47" s="135">
        <v>1453.5</v>
      </c>
      <c r="U47" s="132">
        <v>0</v>
      </c>
      <c r="V47" s="134">
        <v>0</v>
      </c>
      <c r="W47" s="134">
        <v>1530</v>
      </c>
      <c r="X47" s="134">
        <v>0</v>
      </c>
      <c r="Y47" s="135">
        <v>0</v>
      </c>
      <c r="Z47" s="135">
        <v>0</v>
      </c>
      <c r="AA47" s="135">
        <v>2601</v>
      </c>
      <c r="AB47" s="135">
        <v>0</v>
      </c>
      <c r="AC47" s="135">
        <v>1989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1453.5</v>
      </c>
      <c r="AK47" s="135">
        <v>11475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35">
      <c r="B48" t="s">
        <v>29</v>
      </c>
      <c r="E48" s="85">
        <f>SUM(F48:AO48)</f>
        <v>0</v>
      </c>
      <c r="F48" s="31"/>
      <c r="G48" s="40"/>
      <c r="H48" s="40"/>
      <c r="I48" s="40"/>
      <c r="J48" s="41"/>
      <c r="K48" s="29"/>
      <c r="L48" s="40"/>
      <c r="M48" s="40"/>
      <c r="N48" s="40"/>
      <c r="O48" s="40"/>
      <c r="P48" s="40"/>
      <c r="Q48" s="40"/>
      <c r="R48" s="40"/>
      <c r="S48" s="40"/>
      <c r="T48" s="41"/>
      <c r="U48" s="29"/>
      <c r="V48" s="29"/>
      <c r="W48" s="29"/>
      <c r="X48" s="29"/>
      <c r="Y48" s="64"/>
      <c r="Z48" s="40"/>
      <c r="AA48" s="29"/>
      <c r="AB48" s="29"/>
      <c r="AC48" s="29"/>
      <c r="AD48" s="29"/>
      <c r="AE48" s="29"/>
      <c r="AF48" s="29"/>
      <c r="AG48" s="29"/>
      <c r="AH48" s="29"/>
      <c r="AI48" s="64"/>
      <c r="AJ48" s="29"/>
      <c r="AK48" s="29"/>
      <c r="AL48" s="29"/>
      <c r="AM48" s="29"/>
      <c r="AN48" s="29"/>
      <c r="AO48" s="64"/>
    </row>
    <row r="49" spans="1:41" x14ac:dyDescent="0.35">
      <c r="B49" t="s">
        <v>30</v>
      </c>
      <c r="E49" s="85">
        <f>SUM(F49:AO49)</f>
        <v>0</v>
      </c>
      <c r="F49" s="31"/>
      <c r="G49" s="40"/>
      <c r="H49" s="40"/>
      <c r="I49" s="40"/>
      <c r="J49" s="41"/>
      <c r="K49" s="29"/>
      <c r="L49" s="40"/>
      <c r="M49" s="40"/>
      <c r="N49" s="40"/>
      <c r="O49" s="40"/>
      <c r="P49" s="40"/>
      <c r="Q49" s="40"/>
      <c r="R49" s="40"/>
      <c r="S49" s="40"/>
      <c r="T49" s="41"/>
      <c r="U49" s="29"/>
      <c r="V49" s="29"/>
      <c r="W49" s="29"/>
      <c r="X49" s="29"/>
      <c r="Y49" s="64"/>
      <c r="Z49" s="40"/>
      <c r="AA49" s="29"/>
      <c r="AB49" s="29"/>
      <c r="AC49" s="29"/>
      <c r="AD49" s="29"/>
      <c r="AE49" s="29"/>
      <c r="AF49" s="29"/>
      <c r="AG49" s="29"/>
      <c r="AH49" s="29"/>
      <c r="AI49" s="64"/>
      <c r="AJ49" s="29"/>
      <c r="AK49" s="29"/>
      <c r="AL49" s="29"/>
      <c r="AM49" s="29"/>
      <c r="AN49" s="29"/>
      <c r="AO49" s="64"/>
    </row>
    <row r="50" spans="1:41" x14ac:dyDescent="0.35">
      <c r="B50" t="s">
        <v>31</v>
      </c>
      <c r="E50" s="85">
        <f>SUM(F50:AO50)</f>
        <v>0</v>
      </c>
      <c r="F50" s="31"/>
      <c r="G50" s="40"/>
      <c r="H50" s="40"/>
      <c r="I50" s="40"/>
      <c r="J50" s="41"/>
      <c r="K50" s="29"/>
      <c r="L50" s="40"/>
      <c r="M50" s="40"/>
      <c r="N50" s="40"/>
      <c r="O50" s="40"/>
      <c r="P50" s="40"/>
      <c r="Q50" s="40"/>
      <c r="R50" s="40"/>
      <c r="S50" s="40"/>
      <c r="T50" s="41"/>
      <c r="U50" s="29"/>
      <c r="V50" s="29"/>
      <c r="W50" s="29"/>
      <c r="X50" s="29"/>
      <c r="Y50" s="64"/>
      <c r="Z50" s="40"/>
      <c r="AA50" s="29"/>
      <c r="AB50" s="29"/>
      <c r="AC50" s="29"/>
      <c r="AD50" s="29"/>
      <c r="AE50" s="29"/>
      <c r="AF50" s="29"/>
      <c r="AG50" s="29"/>
      <c r="AH50" s="29"/>
      <c r="AI50" s="64"/>
      <c r="AJ50" s="29"/>
      <c r="AK50" s="29"/>
      <c r="AL50" s="29"/>
      <c r="AM50" s="29"/>
      <c r="AN50" s="29"/>
      <c r="AO50" s="64"/>
    </row>
    <row r="51" spans="1:41" x14ac:dyDescent="0.35">
      <c r="B51" t="s">
        <v>32</v>
      </c>
      <c r="E51" s="85">
        <f>SUM(F51:AO51)</f>
        <v>0</v>
      </c>
      <c r="F51" s="31"/>
      <c r="G51" s="40"/>
      <c r="H51" s="40"/>
      <c r="I51" s="40"/>
      <c r="J51" s="41"/>
      <c r="K51" s="29"/>
      <c r="L51" s="40"/>
      <c r="M51" s="40"/>
      <c r="N51" s="40"/>
      <c r="O51" s="40"/>
      <c r="P51" s="40"/>
      <c r="Q51" s="40"/>
      <c r="R51" s="40"/>
      <c r="S51" s="40"/>
      <c r="T51" s="41"/>
      <c r="U51" s="29"/>
      <c r="V51" s="29"/>
      <c r="W51" s="29"/>
      <c r="X51" s="29"/>
      <c r="Y51" s="64"/>
      <c r="Z51" s="40"/>
      <c r="AA51" s="29"/>
      <c r="AB51" s="29"/>
      <c r="AC51" s="29"/>
      <c r="AD51" s="29"/>
      <c r="AE51" s="29"/>
      <c r="AF51" s="29"/>
      <c r="AG51" s="29"/>
      <c r="AH51" s="29"/>
      <c r="AI51" s="64"/>
      <c r="AJ51" s="29"/>
      <c r="AK51" s="29"/>
      <c r="AL51" s="29"/>
      <c r="AM51" s="29"/>
      <c r="AN51" s="29"/>
      <c r="AO51" s="64"/>
    </row>
    <row r="52" spans="1:41" x14ac:dyDescent="0.3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85">
        <f>SUM(E47:E51)</f>
        <v>98323.92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10425.42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1453.5</v>
      </c>
      <c r="U53" s="30">
        <f t="shared" si="14"/>
        <v>0</v>
      </c>
      <c r="V53" s="46">
        <f t="shared" si="14"/>
        <v>0</v>
      </c>
      <c r="W53" s="46">
        <f t="shared" si="14"/>
        <v>1530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2601</v>
      </c>
      <c r="AB53" s="46">
        <f t="shared" si="15"/>
        <v>0</v>
      </c>
      <c r="AC53" s="46">
        <f t="shared" si="15"/>
        <v>1989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1453.5</v>
      </c>
      <c r="AK53" s="46">
        <f t="shared" si="16"/>
        <v>11475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3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3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42</v>
      </c>
      <c r="C66" s="153"/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96</v>
      </c>
      <c r="E67" s="102">
        <f>SUM(F67:AO67)</f>
        <v>112809.15596365224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54711.460222399997</v>
      </c>
      <c r="AA67" s="132">
        <v>7624.9146262407503</v>
      </c>
      <c r="AB67" s="132">
        <v>0</v>
      </c>
      <c r="AC67" s="132">
        <v>2945</v>
      </c>
      <c r="AD67" s="132">
        <v>0</v>
      </c>
      <c r="AE67" s="132">
        <v>47527.781115011501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83</v>
      </c>
      <c r="E68" s="102">
        <f t="shared" ref="E68:E70" si="22">SUM(F68:AO68)</f>
        <v>28814.684128776003</v>
      </c>
      <c r="F68" s="108">
        <v>16623.856228140001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12190.827900636001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84</v>
      </c>
      <c r="E69" s="102">
        <f t="shared" si="22"/>
        <v>161841.19144724638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134955.86717597439</v>
      </c>
      <c r="AI69" s="139">
        <v>26885.324271272002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85</v>
      </c>
      <c r="E70" s="102">
        <f t="shared" si="22"/>
        <v>68775.723406070596</v>
      </c>
      <c r="F70" s="108">
        <v>19840.0750524383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48935.648353632299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3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85">
        <f>SUM(E67:E70)</f>
        <v>372240.75494574523</v>
      </c>
      <c r="F72" s="29">
        <f>SUM(F67:F70)</f>
        <v>36463.931280578297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54711.460222399997</v>
      </c>
      <c r="AA72" s="29">
        <f t="shared" si="23"/>
        <v>7624.9146262407503</v>
      </c>
      <c r="AB72" s="29">
        <f t="shared" si="23"/>
        <v>0</v>
      </c>
      <c r="AC72" s="29">
        <f t="shared" si="23"/>
        <v>2945</v>
      </c>
      <c r="AD72" s="29">
        <f t="shared" si="23"/>
        <v>0</v>
      </c>
      <c r="AE72" s="29">
        <f t="shared" si="23"/>
        <v>47527.781115011501</v>
      </c>
      <c r="AF72" s="29">
        <f t="shared" si="23"/>
        <v>0</v>
      </c>
      <c r="AG72" s="29">
        <f t="shared" si="23"/>
        <v>0</v>
      </c>
      <c r="AH72" s="29">
        <f t="shared" si="23"/>
        <v>134955.86717597439</v>
      </c>
      <c r="AI72" s="29">
        <f t="shared" si="23"/>
        <v>26885.324271272002</v>
      </c>
      <c r="AJ72" s="29">
        <f t="shared" si="23"/>
        <v>48935.648353632299</v>
      </c>
      <c r="AK72" s="29">
        <f t="shared" si="23"/>
        <v>12190.827900636001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0</v>
      </c>
    </row>
    <row r="73" spans="1:41" x14ac:dyDescent="0.35">
      <c r="B73" t="s">
        <v>44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33">
        <f>SUM(E78,E72,E65,E53,E45,E41,E36,E29,E27)</f>
        <v>3200564.7933055591</v>
      </c>
      <c r="F80" s="33">
        <f>SUM(F78,F72,F65,F53,F45,F41,F36,F29,F27)</f>
        <v>274719.46590822795</v>
      </c>
      <c r="G80" s="33">
        <f t="shared" ref="G80:K80" si="24">SUM(G78,G72,G65,G53,G45,G41,G36,G29,G27)</f>
        <v>124371.83077087515</v>
      </c>
      <c r="H80" s="33">
        <f t="shared" si="24"/>
        <v>91686.367078762734</v>
      </c>
      <c r="I80" s="33">
        <f t="shared" si="24"/>
        <v>11917.382357249999</v>
      </c>
      <c r="J80" s="67">
        <f t="shared" si="24"/>
        <v>176225.12209125032</v>
      </c>
      <c r="K80" s="33">
        <f t="shared" si="24"/>
        <v>541033.31329199986</v>
      </c>
      <c r="L80" s="33">
        <f t="shared" ref="L80:Y80" si="25">SUM(L78,L72,L65,L53,L45,L41,L36,L29,L27)</f>
        <v>77284.116147499997</v>
      </c>
      <c r="M80" s="33">
        <f t="shared" si="25"/>
        <v>41955.583859999999</v>
      </c>
      <c r="N80" s="33">
        <f t="shared" si="25"/>
        <v>152110.20078299998</v>
      </c>
      <c r="O80" s="33">
        <f t="shared" si="25"/>
        <v>19408.126747999999</v>
      </c>
      <c r="P80" s="33">
        <f t="shared" si="25"/>
        <v>46315.779049999997</v>
      </c>
      <c r="Q80" s="33">
        <f t="shared" si="25"/>
        <v>42957.499144999994</v>
      </c>
      <c r="R80" s="33"/>
      <c r="S80" s="33">
        <f t="shared" si="25"/>
        <v>128471.92634999999</v>
      </c>
      <c r="T80" s="67">
        <f t="shared" si="25"/>
        <v>1453.5</v>
      </c>
      <c r="U80" s="33">
        <f>SUM(U78,U72,U65,U53,U45,U41,U36,U29,U27)</f>
        <v>0</v>
      </c>
      <c r="V80" s="33">
        <f t="shared" si="25"/>
        <v>0</v>
      </c>
      <c r="W80" s="33">
        <f t="shared" si="25"/>
        <v>1530</v>
      </c>
      <c r="X80" s="33">
        <f t="shared" si="25"/>
        <v>5561.4451000500003</v>
      </c>
      <c r="Y80" s="67">
        <f t="shared" si="25"/>
        <v>0</v>
      </c>
      <c r="Z80" s="59">
        <f t="shared" ref="Z80:AE80" si="26">SUM(Z78,Z72,Z65,Z53,Z45,Z41,Z36,Z29,Z27)</f>
        <v>54711.460222399997</v>
      </c>
      <c r="AA80" s="33">
        <f t="shared" si="26"/>
        <v>13238.22318803075</v>
      </c>
      <c r="AB80" s="33">
        <f t="shared" si="26"/>
        <v>0</v>
      </c>
      <c r="AC80" s="33">
        <f t="shared" si="26"/>
        <v>64884.936988639929</v>
      </c>
      <c r="AD80" s="33">
        <f t="shared" si="26"/>
        <v>0</v>
      </c>
      <c r="AE80" s="33">
        <f t="shared" si="26"/>
        <v>47527.781115011501</v>
      </c>
      <c r="AF80" s="33">
        <f t="shared" ref="AF80:AO80" si="27">SUM(AF78,AF72,AF65,AF53,AF45,AF41,AF36,AF29,AF27)</f>
        <v>0</v>
      </c>
      <c r="AG80" s="33">
        <f t="shared" si="27"/>
        <v>37770.072630468756</v>
      </c>
      <c r="AH80" s="33">
        <f t="shared" si="27"/>
        <v>162648.56073057436</v>
      </c>
      <c r="AI80" s="67">
        <f t="shared" si="27"/>
        <v>26885.324271272002</v>
      </c>
      <c r="AJ80" s="33">
        <f t="shared" si="27"/>
        <v>53143.148353632299</v>
      </c>
      <c r="AK80" s="33">
        <f t="shared" si="27"/>
        <v>217040.27449447347</v>
      </c>
      <c r="AL80" s="33">
        <f t="shared" si="27"/>
        <v>0</v>
      </c>
      <c r="AM80" s="33">
        <f t="shared" si="27"/>
        <v>0</v>
      </c>
      <c r="AN80" s="33">
        <f t="shared" si="27"/>
        <v>765</v>
      </c>
      <c r="AO80" s="67">
        <f t="shared" si="27"/>
        <v>0</v>
      </c>
    </row>
    <row r="81" spans="1:41" x14ac:dyDescent="0.3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50</v>
      </c>
      <c r="E82" s="102">
        <f t="shared" ref="E82" si="28">SUM(F82:AO82)</f>
        <v>573904.59472930152</v>
      </c>
      <c r="F82" s="108">
        <v>83054.463352654318</v>
      </c>
      <c r="G82" s="106">
        <v>65917.070308563838</v>
      </c>
      <c r="H82" s="106">
        <v>48593.774551744253</v>
      </c>
      <c r="I82" s="106">
        <v>6316.2126493424994</v>
      </c>
      <c r="J82" s="107">
        <v>93399.314708362683</v>
      </c>
      <c r="K82" s="140">
        <v>107241.22753564501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10522.840137694198</v>
      </c>
      <c r="S82" s="140">
        <v>0</v>
      </c>
      <c r="T82" s="140">
        <v>0</v>
      </c>
      <c r="U82" s="142">
        <v>0</v>
      </c>
      <c r="V82" s="143">
        <v>0</v>
      </c>
      <c r="W82" s="142">
        <v>0</v>
      </c>
      <c r="X82" s="143">
        <v>2947.5659030265001</v>
      </c>
      <c r="Y82" s="143">
        <v>0</v>
      </c>
      <c r="Z82" s="144">
        <v>0</v>
      </c>
      <c r="AA82" s="144">
        <v>1596.5235377487002</v>
      </c>
      <c r="AB82" s="144">
        <v>0</v>
      </c>
      <c r="AC82" s="144">
        <v>25544.37660397917</v>
      </c>
      <c r="AD82" s="144">
        <v>0</v>
      </c>
      <c r="AE82" s="145">
        <v>0</v>
      </c>
      <c r="AF82" s="143">
        <v>0</v>
      </c>
      <c r="AG82" s="146">
        <v>20018.138494148443</v>
      </c>
      <c r="AH82" s="146">
        <v>10643.490251658</v>
      </c>
      <c r="AI82" s="146">
        <v>0</v>
      </c>
      <c r="AJ82" s="147">
        <v>0</v>
      </c>
      <c r="AK82" s="144">
        <v>98109.596694733875</v>
      </c>
      <c r="AL82" s="144">
        <v>0</v>
      </c>
      <c r="AM82" s="144">
        <v>0</v>
      </c>
      <c r="AN82" s="144">
        <v>0</v>
      </c>
      <c r="AO82" s="144">
        <v>0</v>
      </c>
    </row>
    <row r="83" spans="1:41" x14ac:dyDescent="0.35">
      <c r="B83" t="s">
        <v>51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52</v>
      </c>
      <c r="C84" s="5"/>
      <c r="D84" s="5"/>
      <c r="E84" s="85">
        <f>E82</f>
        <v>573904.59472930152</v>
      </c>
      <c r="F84" s="89">
        <f>SUM(F82:F83)</f>
        <v>83054.463352654318</v>
      </c>
      <c r="G84" s="128">
        <f t="shared" ref="G84:AO84" si="29">SUM(G82:G83)</f>
        <v>65917.070308563838</v>
      </c>
      <c r="H84" s="128">
        <f t="shared" si="29"/>
        <v>48593.774551744253</v>
      </c>
      <c r="I84" s="128">
        <f t="shared" si="29"/>
        <v>6316.2126493424994</v>
      </c>
      <c r="J84" s="131">
        <f t="shared" si="29"/>
        <v>93399.314708362683</v>
      </c>
      <c r="K84" s="43">
        <f t="shared" si="29"/>
        <v>107241.22753564501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10522.840137694198</v>
      </c>
      <c r="S84" s="43">
        <f t="shared" si="29"/>
        <v>0</v>
      </c>
      <c r="T84" s="72">
        <f t="shared" si="29"/>
        <v>0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2947.5659030265001</v>
      </c>
      <c r="Y84" s="69">
        <f t="shared" si="29"/>
        <v>0</v>
      </c>
      <c r="Z84" s="52">
        <f t="shared" si="29"/>
        <v>0</v>
      </c>
      <c r="AA84" s="43">
        <f t="shared" si="29"/>
        <v>1596.5235377487002</v>
      </c>
      <c r="AB84" s="43">
        <f t="shared" si="29"/>
        <v>0</v>
      </c>
      <c r="AC84" s="43">
        <f t="shared" si="29"/>
        <v>25544.37660397917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20018.138494148443</v>
      </c>
      <c r="AH84" s="57">
        <f t="shared" si="29"/>
        <v>10643.490251658</v>
      </c>
      <c r="AI84" s="69">
        <f t="shared" si="29"/>
        <v>0</v>
      </c>
      <c r="AJ84" s="43">
        <f t="shared" si="29"/>
        <v>0</v>
      </c>
      <c r="AK84" s="43">
        <f t="shared" si="29"/>
        <v>98109.596694733875</v>
      </c>
      <c r="AL84" s="43">
        <f t="shared" si="29"/>
        <v>0</v>
      </c>
      <c r="AM84" s="43">
        <f t="shared" si="29"/>
        <v>0</v>
      </c>
      <c r="AN84" s="43">
        <f t="shared" si="29"/>
        <v>0</v>
      </c>
      <c r="AO84" s="72">
        <f t="shared" si="29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3774469.3880348606</v>
      </c>
      <c r="F87" s="78">
        <f>SUM(F84,F80)</f>
        <v>357773.92926088226</v>
      </c>
      <c r="G87" s="78">
        <f t="shared" ref="G87:AO87" si="30">SUM(G84,G80)</f>
        <v>190288.90107943898</v>
      </c>
      <c r="H87" s="78">
        <f t="shared" si="30"/>
        <v>140280.14163050699</v>
      </c>
      <c r="I87" s="78">
        <f t="shared" si="30"/>
        <v>18233.595006592499</v>
      </c>
      <c r="J87" s="92">
        <f t="shared" si="30"/>
        <v>269624.436799613</v>
      </c>
      <c r="K87" s="78">
        <f t="shared" si="30"/>
        <v>648274.54082764487</v>
      </c>
      <c r="L87" s="79">
        <f t="shared" si="30"/>
        <v>77284.116147499997</v>
      </c>
      <c r="M87" s="79">
        <f t="shared" si="30"/>
        <v>41955.583859999999</v>
      </c>
      <c r="N87" s="79">
        <f t="shared" si="30"/>
        <v>152110.20078299998</v>
      </c>
      <c r="O87" s="79">
        <f t="shared" si="30"/>
        <v>19408.126747999999</v>
      </c>
      <c r="P87" s="79">
        <f t="shared" si="30"/>
        <v>46315.779049999997</v>
      </c>
      <c r="Q87" s="79">
        <f t="shared" si="30"/>
        <v>42957.499144999994</v>
      </c>
      <c r="R87" s="79">
        <f t="shared" si="30"/>
        <v>10522.840137694198</v>
      </c>
      <c r="S87" s="79">
        <f t="shared" si="30"/>
        <v>128471.92634999999</v>
      </c>
      <c r="T87" s="80">
        <f t="shared" si="30"/>
        <v>1453.5</v>
      </c>
      <c r="U87" s="78">
        <f t="shared" si="30"/>
        <v>0</v>
      </c>
      <c r="V87" s="79">
        <f t="shared" si="30"/>
        <v>0</v>
      </c>
      <c r="W87" s="79">
        <f t="shared" si="30"/>
        <v>1530</v>
      </c>
      <c r="X87" s="79">
        <f t="shared" si="30"/>
        <v>8509.0110030765009</v>
      </c>
      <c r="Y87" s="80">
        <f t="shared" si="30"/>
        <v>0</v>
      </c>
      <c r="Z87" s="78">
        <f t="shared" si="30"/>
        <v>54711.460222399997</v>
      </c>
      <c r="AA87" s="79">
        <f t="shared" si="30"/>
        <v>14834.746725779451</v>
      </c>
      <c r="AB87" s="79">
        <f t="shared" si="30"/>
        <v>0</v>
      </c>
      <c r="AC87" s="79">
        <f t="shared" si="30"/>
        <v>90429.313592619103</v>
      </c>
      <c r="AD87" s="79">
        <f t="shared" si="30"/>
        <v>0</v>
      </c>
      <c r="AE87" s="79">
        <f t="shared" si="30"/>
        <v>47527.781115011501</v>
      </c>
      <c r="AF87" s="79">
        <f t="shared" si="30"/>
        <v>0</v>
      </c>
      <c r="AG87" s="79">
        <f t="shared" si="30"/>
        <v>57788.211124617199</v>
      </c>
      <c r="AH87" s="79">
        <f t="shared" si="30"/>
        <v>173292.05098223235</v>
      </c>
      <c r="AI87" s="79">
        <f t="shared" si="30"/>
        <v>26885.324271272002</v>
      </c>
      <c r="AJ87" s="79">
        <f t="shared" si="30"/>
        <v>53143.148353632299</v>
      </c>
      <c r="AK87" s="79">
        <f t="shared" si="30"/>
        <v>315149.87118920736</v>
      </c>
      <c r="AL87" s="79">
        <f t="shared" si="30"/>
        <v>0</v>
      </c>
      <c r="AM87" s="79">
        <f t="shared" si="30"/>
        <v>0</v>
      </c>
      <c r="AN87" s="79">
        <f t="shared" si="30"/>
        <v>765</v>
      </c>
      <c r="AO87" s="80">
        <f t="shared" si="30"/>
        <v>0</v>
      </c>
    </row>
    <row r="89" spans="1:41" x14ac:dyDescent="0.35">
      <c r="E89" s="24"/>
    </row>
    <row r="91" spans="1:41" x14ac:dyDescent="0.35">
      <c r="D91" s="24"/>
      <c r="E91" s="94"/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B93" s="151"/>
      <c r="D93" s="24"/>
      <c r="E93" s="24"/>
      <c r="F93" s="24"/>
    </row>
    <row r="94" spans="1:41" x14ac:dyDescent="0.35">
      <c r="B94" s="151"/>
      <c r="D94" s="24"/>
      <c r="E94" s="24"/>
      <c r="F94" s="24"/>
    </row>
    <row r="95" spans="1:41" x14ac:dyDescent="0.35">
      <c r="B95" s="151"/>
      <c r="D95" s="24"/>
      <c r="E95" s="24"/>
      <c r="F95" s="24"/>
      <c r="L95" s="94"/>
      <c r="N95" s="152"/>
    </row>
    <row r="96" spans="1:41" x14ac:dyDescent="0.35">
      <c r="B96" s="151"/>
      <c r="D96" s="24"/>
      <c r="E96" s="24"/>
      <c r="F96" s="24"/>
      <c r="L96" s="94"/>
      <c r="N96" s="94"/>
    </row>
    <row r="97" spans="2:14" x14ac:dyDescent="0.35">
      <c r="B97" s="151"/>
      <c r="D97" s="24"/>
      <c r="E97" s="24"/>
      <c r="F97" s="24"/>
      <c r="L97" s="94"/>
      <c r="N97" s="94"/>
    </row>
    <row r="98" spans="2:14" x14ac:dyDescent="0.35">
      <c r="B98" s="151"/>
      <c r="D98" s="24"/>
      <c r="E98" s="24"/>
      <c r="F98" s="24"/>
      <c r="L98" s="94"/>
      <c r="N98" s="94"/>
    </row>
    <row r="99" spans="2:14" x14ac:dyDescent="0.35">
      <c r="B99" s="151"/>
      <c r="D99" s="24"/>
      <c r="E99" s="24"/>
      <c r="F99" s="24"/>
      <c r="L99" s="94"/>
      <c r="N99" s="94"/>
    </row>
    <row r="100" spans="2:14" x14ac:dyDescent="0.35">
      <c r="B100" s="151"/>
      <c r="D100" s="24"/>
      <c r="E100" s="24"/>
      <c r="F100" s="24"/>
      <c r="L100" s="94"/>
      <c r="N100" s="152"/>
    </row>
    <row r="101" spans="2:14" x14ac:dyDescent="0.35">
      <c r="B101" s="151"/>
      <c r="D101" s="24"/>
      <c r="E101" s="24"/>
      <c r="F101" s="24"/>
      <c r="L101" s="94"/>
      <c r="N101" s="152"/>
    </row>
    <row r="102" spans="2:14" x14ac:dyDescent="0.35">
      <c r="L102" s="94"/>
      <c r="N102" s="152"/>
    </row>
    <row r="103" spans="2:14" x14ac:dyDescent="0.35">
      <c r="L103" s="94"/>
      <c r="N103" s="152"/>
    </row>
    <row r="104" spans="2:14" x14ac:dyDescent="0.35">
      <c r="E104" s="94"/>
      <c r="L104" s="94"/>
      <c r="N104" s="152"/>
    </row>
    <row r="105" spans="2:14" x14ac:dyDescent="0.35">
      <c r="E105" s="94"/>
      <c r="L105" s="94"/>
      <c r="N105" s="152"/>
    </row>
    <row r="106" spans="2:14" x14ac:dyDescent="0.35">
      <c r="L106" s="94"/>
      <c r="N106" s="152"/>
    </row>
    <row r="107" spans="2:14" x14ac:dyDescent="0.35">
      <c r="L107" s="94"/>
      <c r="N107" s="152"/>
    </row>
    <row r="108" spans="2:14" x14ac:dyDescent="0.35">
      <c r="L108" s="94"/>
      <c r="N108" s="152"/>
    </row>
    <row r="109" spans="2:14" x14ac:dyDescent="0.35">
      <c r="L109" s="94"/>
      <c r="N109" s="152"/>
    </row>
    <row r="110" spans="2:14" x14ac:dyDescent="0.35">
      <c r="L110" s="94"/>
      <c r="N110" s="152"/>
    </row>
    <row r="111" spans="2:14" x14ac:dyDescent="0.35">
      <c r="L111" s="94"/>
      <c r="N111" s="152"/>
    </row>
    <row r="112" spans="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  <row r="135" spans="12:14" x14ac:dyDescent="0.35">
      <c r="L135" s="94"/>
      <c r="N135" s="152"/>
    </row>
    <row r="136" spans="12:14" x14ac:dyDescent="0.35">
      <c r="L136" s="94"/>
      <c r="N136" s="152"/>
    </row>
    <row r="137" spans="12:14" x14ac:dyDescent="0.35">
      <c r="L137" s="94"/>
      <c r="N137" s="152"/>
    </row>
    <row r="138" spans="12:14" x14ac:dyDescent="0.35">
      <c r="L138" s="94"/>
      <c r="N138" s="152"/>
    </row>
    <row r="139" spans="12:14" x14ac:dyDescent="0.35">
      <c r="L139" s="94"/>
      <c r="N139" s="152"/>
    </row>
    <row r="140" spans="12:14" x14ac:dyDescent="0.35">
      <c r="L140" s="94"/>
      <c r="N140" s="152"/>
    </row>
    <row r="141" spans="12:14" x14ac:dyDescent="0.35">
      <c r="L141" s="94"/>
      <c r="N141" s="152"/>
    </row>
    <row r="142" spans="12:14" x14ac:dyDescent="0.35">
      <c r="L142" s="94"/>
      <c r="N142" s="152"/>
    </row>
    <row r="143" spans="12:14" x14ac:dyDescent="0.35">
      <c r="L143" s="94"/>
      <c r="N143" s="152"/>
    </row>
    <row r="144" spans="12:14" x14ac:dyDescent="0.35">
      <c r="L144" s="94"/>
      <c r="N144" s="152"/>
    </row>
    <row r="145" spans="12:14" x14ac:dyDescent="0.35">
      <c r="L145" s="94"/>
      <c r="N145" s="152"/>
    </row>
    <row r="146" spans="12:14" x14ac:dyDescent="0.35">
      <c r="L146" s="94"/>
      <c r="N146" s="152"/>
    </row>
    <row r="147" spans="12:14" x14ac:dyDescent="0.35">
      <c r="L147" s="94"/>
      <c r="N147" s="152"/>
    </row>
    <row r="148" spans="12:14" x14ac:dyDescent="0.35">
      <c r="L148" s="94"/>
      <c r="N148" s="152"/>
    </row>
    <row r="149" spans="12:14" x14ac:dyDescent="0.35">
      <c r="L149" s="94"/>
      <c r="N149" s="152"/>
    </row>
    <row r="150" spans="12:14" x14ac:dyDescent="0.35">
      <c r="L150" s="94"/>
      <c r="N150" s="152"/>
    </row>
    <row r="151" spans="12:14" x14ac:dyDescent="0.35">
      <c r="L151" s="94"/>
      <c r="N151" s="152"/>
    </row>
  </sheetData>
  <mergeCells count="13">
    <mergeCell ref="C66:D66"/>
    <mergeCell ref="K2:T2"/>
    <mergeCell ref="Z2:AE2"/>
    <mergeCell ref="U2:Y2"/>
    <mergeCell ref="AF2:AI2"/>
    <mergeCell ref="F2:J2"/>
    <mergeCell ref="F34:J34"/>
    <mergeCell ref="AJ2:AO2"/>
    <mergeCell ref="K34:T34"/>
    <mergeCell ref="AJ34:AO34"/>
    <mergeCell ref="AF34:AI34"/>
    <mergeCell ref="Z34:AE34"/>
    <mergeCell ref="U34:Y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2C6B2B-60C5-4D00-8095-19621C3A37BC}"/>
</file>

<file path=customXml/itemProps2.xml><?xml version="1.0" encoding="utf-8"?>
<ds:datastoreItem xmlns:ds="http://schemas.openxmlformats.org/officeDocument/2006/customXml" ds:itemID="{7351EA63-9F66-41FC-B345-E70C75621F8E}"/>
</file>

<file path=customXml/itemProps3.xml><?xml version="1.0" encoding="utf-8"?>
<ds:datastoreItem xmlns:ds="http://schemas.openxmlformats.org/officeDocument/2006/customXml" ds:itemID="{32F6202E-4C92-4098-8B10-2FFB604C0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Kael Hanson</cp:lastModifiedBy>
  <dcterms:created xsi:type="dcterms:W3CDTF">2021-09-21T13:18:04Z</dcterms:created>
  <dcterms:modified xsi:type="dcterms:W3CDTF">2022-04-11T18:46:34Z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