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ffeyzi\Documents\IceCube Upgrade\Logistics Review\Files from SharePoint\"/>
    </mc:Choice>
  </mc:AlternateContent>
  <bookViews>
    <workbookView xWindow="960" yWindow="540" windowWidth="28800" windowHeight="15840"/>
  </bookViews>
  <sheets>
    <sheet name="ICU_cargo MASTER INPUT SHEET" sheetId="2" r:id="rId1"/>
    <sheet name="Southbound by Season (UNLINKED)" sheetId="16" r:id="rId2"/>
    <sheet name="Retro" sheetId="18" r:id="rId3"/>
    <sheet name="InMcMurdo" sheetId="13" r:id="rId4"/>
    <sheet name="FY22 inter" sheetId="4" r:id="rId5"/>
    <sheet name="FY23 inter" sheetId="5" r:id="rId6"/>
    <sheet name="FY23 intra" sheetId="10" r:id="rId7"/>
    <sheet name="FY24 inter" sheetId="19" r:id="rId8"/>
    <sheet name="FY24 intra" sheetId="14" r:id="rId9"/>
    <sheet name="FY25 inter" sheetId="20" r:id="rId10"/>
    <sheet name="FY25 intra" sheetId="21" r:id="rId11"/>
  </sheets>
  <definedNames>
    <definedName name="_xlnm._FilterDatabase" localSheetId="4" hidden="1">'FY22 inter'!$A$1:$AN$93</definedName>
    <definedName name="_xlnm._FilterDatabase" localSheetId="5" hidden="1">'FY23 inter'!$A$1:$AN$93</definedName>
    <definedName name="_xlnm._FilterDatabase" localSheetId="6" hidden="1">'FY23 intra'!$A$1:$AN$93</definedName>
    <definedName name="_xlnm._FilterDatabase" localSheetId="7" hidden="1">'FY24 inter'!$A$1:$AN$93</definedName>
    <definedName name="_xlnm._FilterDatabase" localSheetId="8" hidden="1">'FY24 intra'!$A$1:$AN$93</definedName>
    <definedName name="_xlnm._FilterDatabase" localSheetId="9" hidden="1">'FY25 inter'!$A$1:$AN$93</definedName>
    <definedName name="_xlnm._FilterDatabase" localSheetId="10" hidden="1">'FY25 intra'!$A$1:$AN$93</definedName>
    <definedName name="_xlnm._FilterDatabase" localSheetId="0" hidden="1">'ICU_cargo MASTER INPUT SHEET'!$A$1:$AK$93</definedName>
    <definedName name="_xlnm._FilterDatabase" localSheetId="3" hidden="1">InMcMurdo!$A$1:$AN$93</definedName>
    <definedName name="_xlnm._FilterDatabase" localSheetId="2" hidden="1">Retro!#REF!</definedName>
    <definedName name="cargo_table">'ICU_cargo MASTER INPUT SHEET'!$A$1:$AK$93</definedName>
    <definedName name="end_FY">'ICU_cargo MASTER INPUT SHEET'!$B$127:$B$130</definedName>
    <definedName name="_xlnm.Extract" localSheetId="0">'ICU_cargo MASTER INPUT SHEET'!#REF!</definedName>
    <definedName name="Fuel_to_support_FY25_field_season_____Base_fuel___deep_drilling">'ICU_cargo MASTER INPUT SHEET'!$D$93</definedName>
    <definedName name="FY_dates">'ICU_cargo MASTER INPUT SHEET'!$A$127:$B$130</definedName>
    <definedName name="inter_label">'ICU_cargo MASTER INPUT SHEET'!$C$127:$C$130</definedName>
    <definedName name="intra_label">'ICU_cargo MASTER INPUT SHEET'!$D$127:$D$130</definedName>
    <definedName name="mcMurdo_date">'ICU_cargo MASTER INPUT SHEET'!$Y:$Y</definedName>
    <definedName name="pole_date">'ICU_cargo MASTER INPUT SHEET'!$AB:$AB</definedName>
    <definedName name="start_FY">'ICU_cargo MASTER INPUT SHEET'!$A$127:$A$130</definedName>
    <definedName name="volume">'ICU_cargo MASTER INPUT SHEET'!$I:$I</definedName>
    <definedName name="weight">'ICU_cargo MASTER INPUT SHEET'!#REF!</definedName>
    <definedName name="weight_">'ICU_cargo MASTER INPUT SHEET'!$K:$K</definedName>
  </definedNames>
  <calcPr calcId="191028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E164" i="16" l="1"/>
  <c r="AD164" i="16"/>
  <c r="K164" i="16"/>
  <c r="I164" i="16"/>
  <c r="AE163" i="16"/>
  <c r="AD163" i="16"/>
  <c r="K163" i="16"/>
  <c r="I163" i="16"/>
  <c r="AE192" i="16"/>
  <c r="AD192" i="16"/>
  <c r="K192" i="16"/>
  <c r="I192" i="16"/>
  <c r="AE191" i="16"/>
  <c r="AD191" i="16"/>
  <c r="K191" i="16"/>
  <c r="I191" i="16"/>
  <c r="AE137" i="16"/>
  <c r="AD137" i="16"/>
  <c r="K137" i="16"/>
  <c r="I137" i="16"/>
  <c r="AE136" i="16"/>
  <c r="AD136" i="16"/>
  <c r="K136" i="16"/>
  <c r="I136" i="16"/>
  <c r="AE88" i="16"/>
  <c r="AD88" i="16"/>
  <c r="K88" i="16"/>
  <c r="I88" i="16"/>
  <c r="AE87" i="16"/>
  <c r="AD87" i="16"/>
  <c r="K87" i="16"/>
  <c r="I87" i="16"/>
  <c r="I54" i="16"/>
  <c r="AE53" i="16"/>
  <c r="AD53" i="16"/>
  <c r="K53" i="16"/>
  <c r="I53" i="16"/>
  <c r="AE52" i="16"/>
  <c r="AD52" i="16"/>
  <c r="K52" i="16"/>
  <c r="I52" i="16"/>
  <c r="I29" i="16"/>
  <c r="I30" i="16"/>
  <c r="I31" i="16"/>
  <c r="AE30" i="16"/>
  <c r="AD30" i="16"/>
  <c r="K30" i="16"/>
  <c r="AE29" i="16"/>
  <c r="AD29" i="16"/>
  <c r="K29" i="16"/>
  <c r="A1" i="20" a="1"/>
  <c r="D116" i="20"/>
  <c r="C116" i="20"/>
  <c r="A1" i="21" a="1"/>
  <c r="C116" i="21"/>
  <c r="D116" i="21"/>
  <c r="A1" i="14" a="1"/>
  <c r="D116" i="14"/>
  <c r="C116" i="14"/>
  <c r="A1" i="13" a="1"/>
  <c r="D117" i="13"/>
  <c r="C117" i="13"/>
  <c r="C116" i="13"/>
  <c r="D116" i="13"/>
  <c r="A1" i="4" a="1"/>
  <c r="D116" i="4"/>
  <c r="C116" i="4"/>
  <c r="A1" i="5" a="1"/>
  <c r="D116" i="5"/>
  <c r="C116" i="5"/>
  <c r="A1" i="10" a="1"/>
  <c r="C116" i="10"/>
  <c r="D116" i="10"/>
  <c r="A1" i="19" a="1"/>
  <c r="D116" i="19"/>
  <c r="C116" i="19"/>
  <c r="I91" i="2"/>
  <c r="I88" i="2"/>
  <c r="I87" i="2"/>
  <c r="I86" i="2"/>
  <c r="K86" i="2"/>
  <c r="K91" i="2"/>
  <c r="AE87" i="2"/>
  <c r="AD87" i="2"/>
  <c r="K87" i="2"/>
  <c r="H22" i="18"/>
  <c r="I22" i="18"/>
  <c r="K193" i="16"/>
  <c r="I193" i="16"/>
  <c r="I165" i="16"/>
  <c r="K165" i="16"/>
  <c r="I131" i="16"/>
  <c r="I138" i="16"/>
  <c r="K131" i="16"/>
  <c r="K138" i="16"/>
  <c r="I82" i="16"/>
  <c r="I89" i="16"/>
  <c r="K82" i="16"/>
  <c r="K89" i="16"/>
  <c r="K54" i="16"/>
  <c r="K31" i="16"/>
  <c r="I11" i="16"/>
  <c r="K11" i="16"/>
  <c r="AE11" i="16" a="1"/>
  <c r="AE11" i="16"/>
  <c r="AD11" i="16" a="1"/>
  <c r="AD11" i="16"/>
  <c r="AE31" i="16" a="1"/>
  <c r="AE31" i="16"/>
  <c r="AD31" i="16" a="1"/>
  <c r="AD31" i="16"/>
  <c r="AE54" i="16" a="1"/>
  <c r="AE54" i="16"/>
  <c r="AD54" i="16" a="1"/>
  <c r="AD54" i="16"/>
  <c r="AE82" i="16"/>
  <c r="AE89" i="16" a="1"/>
  <c r="AE89" i="16"/>
  <c r="AD82" i="16"/>
  <c r="AD89" i="16" a="1"/>
  <c r="AD89" i="16"/>
  <c r="AE131" i="16"/>
  <c r="AE138" i="16" a="1"/>
  <c r="AE138" i="16"/>
  <c r="AD131" i="16"/>
  <c r="AD138" i="16" a="1"/>
  <c r="AD138" i="16"/>
  <c r="AE165" i="16" a="1"/>
  <c r="AE165" i="16"/>
  <c r="AD165" i="16" a="1"/>
  <c r="AD165" i="16"/>
  <c r="AD193" i="16" a="1"/>
  <c r="AD193" i="16"/>
  <c r="AE193" i="16" a="1"/>
  <c r="AE193" i="16"/>
  <c r="AD2" i="2"/>
  <c r="AE2" i="2"/>
  <c r="AD3" i="2"/>
  <c r="AE3" i="2"/>
  <c r="AD4" i="2"/>
  <c r="AE4" i="2"/>
  <c r="AD5" i="2"/>
  <c r="AE5" i="2"/>
  <c r="AD6" i="2"/>
  <c r="AE6" i="2"/>
  <c r="AD7" i="2"/>
  <c r="AE7" i="2"/>
  <c r="AD8" i="2"/>
  <c r="AE8" i="2"/>
  <c r="AD9" i="2"/>
  <c r="AE9" i="2"/>
  <c r="AD10" i="2"/>
  <c r="AE10" i="2"/>
  <c r="AD11" i="2"/>
  <c r="AE11" i="2"/>
  <c r="AD12" i="2"/>
  <c r="AE12" i="2"/>
  <c r="AD13" i="2"/>
  <c r="AE13" i="2"/>
  <c r="AD14" i="2"/>
  <c r="AE14" i="2"/>
  <c r="AD15" i="2"/>
  <c r="AE15" i="2"/>
  <c r="AD16" i="2"/>
  <c r="AE16" i="2"/>
  <c r="AD17" i="2"/>
  <c r="AE17" i="2"/>
  <c r="AD18" i="2"/>
  <c r="AE18" i="2"/>
  <c r="AD19" i="2"/>
  <c r="AE19" i="2"/>
  <c r="AD20" i="2"/>
  <c r="AE20" i="2"/>
  <c r="AD21" i="2"/>
  <c r="AE21" i="2"/>
  <c r="AD22" i="2"/>
  <c r="AE22" i="2"/>
  <c r="AD23" i="2"/>
  <c r="AE23" i="2"/>
  <c r="AD24" i="2"/>
  <c r="AE24" i="2"/>
  <c r="AD25" i="2"/>
  <c r="AE25" i="2"/>
  <c r="AD26" i="2"/>
  <c r="AE26" i="2"/>
  <c r="AD27" i="2"/>
  <c r="AE27" i="2"/>
  <c r="AD28" i="2"/>
  <c r="AE28" i="2"/>
  <c r="AD29" i="2"/>
  <c r="AE29" i="2"/>
  <c r="AD30" i="2"/>
  <c r="AE30" i="2"/>
  <c r="AD31" i="2"/>
  <c r="AE31" i="2"/>
  <c r="AD32" i="2"/>
  <c r="AE32" i="2"/>
  <c r="AD33" i="2"/>
  <c r="AE33" i="2"/>
  <c r="AD34" i="2"/>
  <c r="AE34" i="2"/>
  <c r="AD35" i="2"/>
  <c r="AE35" i="2"/>
  <c r="AD36" i="2"/>
  <c r="AE36" i="2"/>
  <c r="AD37" i="2"/>
  <c r="AE37" i="2"/>
  <c r="AD38" i="2"/>
  <c r="AE38" i="2"/>
  <c r="AD39" i="2"/>
  <c r="AE39" i="2"/>
  <c r="AD40" i="2"/>
  <c r="AE40" i="2"/>
  <c r="AD41" i="2"/>
  <c r="AE41" i="2"/>
  <c r="AD42" i="2"/>
  <c r="AE42" i="2"/>
  <c r="AD43" i="2"/>
  <c r="AE43" i="2"/>
  <c r="AD44" i="2"/>
  <c r="AE44" i="2"/>
  <c r="AD45" i="2"/>
  <c r="AE45" i="2"/>
  <c r="AD46" i="2"/>
  <c r="AE46" i="2"/>
  <c r="AD47" i="2"/>
  <c r="AE47" i="2"/>
  <c r="AD48" i="2"/>
  <c r="AE48" i="2"/>
  <c r="AD49" i="2"/>
  <c r="AE49" i="2"/>
  <c r="AD50" i="2"/>
  <c r="AE50" i="2"/>
  <c r="AD51" i="2"/>
  <c r="AE51" i="2"/>
  <c r="AD52" i="2"/>
  <c r="AE52" i="2"/>
  <c r="AD53" i="2"/>
  <c r="AE53" i="2"/>
  <c r="AD54" i="2"/>
  <c r="AE54" i="2"/>
  <c r="AD55" i="2"/>
  <c r="AE55" i="2"/>
  <c r="AD56" i="2"/>
  <c r="AE56" i="2"/>
  <c r="AD57" i="2"/>
  <c r="AE57" i="2"/>
  <c r="AD58" i="2"/>
  <c r="AE58" i="2"/>
  <c r="AD59" i="2"/>
  <c r="AE59" i="2"/>
  <c r="AD60" i="2"/>
  <c r="AE60" i="2"/>
  <c r="AD61" i="2"/>
  <c r="AE61" i="2"/>
  <c r="AD62" i="2"/>
  <c r="AE62" i="2"/>
  <c r="AD63" i="2"/>
  <c r="AE63" i="2"/>
  <c r="AD64" i="2"/>
  <c r="AE64" i="2"/>
  <c r="AD65" i="2"/>
  <c r="AE65" i="2"/>
  <c r="AD66" i="2"/>
  <c r="AE66" i="2"/>
  <c r="AD67" i="2"/>
  <c r="AE67" i="2"/>
  <c r="AD68" i="2"/>
  <c r="AE68" i="2"/>
  <c r="AD69" i="2"/>
  <c r="AE69" i="2"/>
  <c r="AD70" i="2"/>
  <c r="AE70" i="2"/>
  <c r="AD71" i="2"/>
  <c r="AE71" i="2"/>
  <c r="AD72" i="2"/>
  <c r="AE72" i="2"/>
  <c r="AD73" i="2"/>
  <c r="AE73" i="2"/>
  <c r="AD74" i="2"/>
  <c r="AE74" i="2"/>
  <c r="AD75" i="2"/>
  <c r="AE75" i="2"/>
  <c r="AD76" i="2"/>
  <c r="AE76" i="2"/>
  <c r="AD77" i="2"/>
  <c r="AE77" i="2"/>
  <c r="AD78" i="2"/>
  <c r="AE78" i="2"/>
  <c r="AD79" i="2"/>
  <c r="AE79" i="2"/>
  <c r="AD80" i="2"/>
  <c r="AE80" i="2"/>
  <c r="AD81" i="2"/>
  <c r="AE81" i="2"/>
  <c r="AD82" i="2"/>
  <c r="AE82" i="2"/>
  <c r="AD83" i="2"/>
  <c r="AE83" i="2"/>
  <c r="AD84" i="2"/>
  <c r="AE84" i="2"/>
  <c r="AD85" i="2"/>
  <c r="AE85" i="2"/>
  <c r="AD86" i="2"/>
  <c r="AE86" i="2"/>
  <c r="AD88" i="2"/>
  <c r="AE88" i="2"/>
  <c r="AD89" i="2"/>
  <c r="AE89" i="2"/>
  <c r="AD90" i="2"/>
  <c r="AE90" i="2"/>
  <c r="AD91" i="2"/>
  <c r="AE91" i="2"/>
  <c r="I65" i="2"/>
  <c r="K65" i="2"/>
  <c r="I59" i="2"/>
  <c r="I60" i="2"/>
  <c r="I61" i="2"/>
  <c r="I62" i="2"/>
  <c r="I63" i="2"/>
  <c r="I64" i="2"/>
  <c r="I66" i="2"/>
  <c r="I67" i="2"/>
  <c r="H67" i="2"/>
  <c r="K59" i="2"/>
  <c r="K60" i="2"/>
  <c r="K61" i="2"/>
  <c r="K62" i="2"/>
  <c r="K63" i="2"/>
  <c r="K64" i="2"/>
  <c r="K66" i="2"/>
  <c r="K67" i="2"/>
  <c r="I2" i="2"/>
  <c r="I3" i="2"/>
  <c r="I4" i="2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28" i="2"/>
  <c r="I29" i="2"/>
  <c r="I30" i="2"/>
  <c r="I31" i="2"/>
  <c r="I32" i="2"/>
  <c r="I33" i="2"/>
  <c r="I34" i="2"/>
  <c r="I35" i="2"/>
  <c r="I36" i="2"/>
  <c r="I37" i="2"/>
  <c r="I38" i="2"/>
  <c r="I39" i="2"/>
  <c r="I40" i="2"/>
  <c r="I41" i="2"/>
  <c r="I42" i="2"/>
  <c r="I43" i="2"/>
  <c r="I44" i="2"/>
  <c r="I45" i="2"/>
  <c r="I46" i="2"/>
  <c r="I47" i="2"/>
  <c r="I48" i="2"/>
  <c r="I49" i="2"/>
  <c r="I50" i="2"/>
  <c r="I51" i="2"/>
  <c r="I52" i="2"/>
  <c r="I53" i="2"/>
  <c r="I54" i="2"/>
  <c r="I55" i="2"/>
  <c r="I56" i="2"/>
  <c r="I57" i="2"/>
  <c r="I58" i="2"/>
  <c r="I68" i="2"/>
  <c r="I69" i="2"/>
  <c r="I70" i="2"/>
  <c r="I71" i="2"/>
  <c r="I72" i="2"/>
  <c r="I73" i="2"/>
  <c r="I74" i="2"/>
  <c r="I75" i="2"/>
  <c r="I76" i="2"/>
  <c r="I77" i="2"/>
  <c r="I78" i="2"/>
  <c r="I79" i="2"/>
  <c r="I80" i="2"/>
  <c r="I81" i="2"/>
  <c r="I82" i="2"/>
  <c r="I83" i="2"/>
  <c r="I84" i="2"/>
  <c r="I85" i="2"/>
  <c r="I89" i="2"/>
  <c r="I90" i="2"/>
  <c r="I92" i="2"/>
  <c r="I93" i="2"/>
  <c r="H93" i="2"/>
  <c r="K2" i="2"/>
  <c r="K3" i="2"/>
  <c r="K4" i="2"/>
  <c r="K5" i="2"/>
  <c r="K6" i="2"/>
  <c r="K7" i="2"/>
  <c r="K8" i="2"/>
  <c r="K9" i="2"/>
  <c r="K10" i="2"/>
  <c r="K11" i="2"/>
  <c r="K12" i="2"/>
  <c r="K13" i="2"/>
  <c r="K14" i="2"/>
  <c r="K15" i="2"/>
  <c r="K16" i="2"/>
  <c r="K17" i="2"/>
  <c r="K18" i="2"/>
  <c r="K19" i="2"/>
  <c r="K20" i="2"/>
  <c r="K21" i="2"/>
  <c r="K22" i="2"/>
  <c r="K23" i="2"/>
  <c r="K24" i="2"/>
  <c r="K25" i="2"/>
  <c r="K26" i="2"/>
  <c r="K27" i="2"/>
  <c r="K28" i="2"/>
  <c r="K29" i="2"/>
  <c r="K30" i="2"/>
  <c r="K31" i="2"/>
  <c r="K32" i="2"/>
  <c r="K33" i="2"/>
  <c r="K34" i="2"/>
  <c r="K35" i="2"/>
  <c r="K36" i="2"/>
  <c r="K37" i="2"/>
  <c r="K38" i="2"/>
  <c r="K39" i="2"/>
  <c r="K40" i="2"/>
  <c r="K41" i="2"/>
  <c r="K42" i="2"/>
  <c r="K43" i="2"/>
  <c r="K44" i="2"/>
  <c r="K45" i="2"/>
  <c r="K46" i="2"/>
  <c r="K47" i="2"/>
  <c r="K48" i="2"/>
  <c r="K49" i="2"/>
  <c r="K50" i="2"/>
  <c r="K51" i="2"/>
  <c r="K52" i="2"/>
  <c r="K53" i="2"/>
  <c r="K54" i="2"/>
  <c r="K55" i="2"/>
  <c r="K56" i="2"/>
  <c r="K57" i="2"/>
  <c r="K58" i="2"/>
  <c r="K68" i="2"/>
  <c r="K69" i="2"/>
  <c r="K70" i="2"/>
  <c r="K71" i="2"/>
  <c r="K72" i="2"/>
  <c r="K73" i="2"/>
  <c r="K74" i="2"/>
  <c r="K75" i="2"/>
  <c r="K76" i="2"/>
  <c r="K77" i="2"/>
  <c r="K78" i="2"/>
  <c r="K79" i="2"/>
  <c r="K80" i="2"/>
  <c r="K81" i="2"/>
  <c r="K82" i="2"/>
  <c r="K83" i="2"/>
  <c r="K84" i="2"/>
  <c r="K85" i="2"/>
  <c r="K88" i="2"/>
  <c r="K89" i="2"/>
  <c r="K90" i="2"/>
  <c r="K92" i="2"/>
  <c r="K93" i="2"/>
  <c r="H13" i="2"/>
  <c r="H19" i="2"/>
  <c r="H58" i="2"/>
  <c r="H69" i="2"/>
  <c r="H78" i="2"/>
  <c r="H85" i="2"/>
  <c r="H92" i="2"/>
  <c r="D119" i="2"/>
  <c r="A1" i="21"/>
  <c r="A120" i="5"/>
  <c r="B120" i="5"/>
  <c r="D117" i="5"/>
  <c r="A120" i="10"/>
  <c r="B120" i="10"/>
  <c r="D117" i="10"/>
  <c r="A120" i="14"/>
  <c r="B120" i="14"/>
  <c r="D117" i="14"/>
  <c r="A120" i="21"/>
  <c r="B120" i="21"/>
  <c r="D117" i="21"/>
  <c r="C117" i="10"/>
  <c r="C117" i="14"/>
  <c r="C117" i="21"/>
  <c r="A120" i="4"/>
  <c r="B120" i="4"/>
  <c r="D117" i="4"/>
  <c r="A120" i="19"/>
  <c r="B120" i="19"/>
  <c r="D117" i="19"/>
  <c r="A120" i="20"/>
  <c r="B120" i="20"/>
  <c r="D117" i="20"/>
  <c r="C117" i="4"/>
  <c r="C117" i="5"/>
  <c r="C117" i="19"/>
  <c r="C117" i="20"/>
  <c r="D124" i="2"/>
  <c r="C124" i="2"/>
  <c r="D123" i="2"/>
  <c r="C123" i="2"/>
  <c r="C119" i="2"/>
  <c r="A1" i="20"/>
  <c r="A1" i="19"/>
  <c r="C120" i="13"/>
  <c r="A1" i="13"/>
  <c r="I4" i="18"/>
  <c r="H4" i="18"/>
  <c r="I9" i="18"/>
  <c r="H9" i="18"/>
  <c r="A1" i="4"/>
  <c r="A1" i="5"/>
  <c r="A1" i="14"/>
  <c r="D120" i="2"/>
  <c r="C120" i="2"/>
  <c r="A1" i="10"/>
  <c r="AK93" i="21"/>
  <c r="AJ93" i="21"/>
  <c r="AI93" i="21"/>
  <c r="AH93" i="21"/>
  <c r="AG93" i="21"/>
  <c r="AF93" i="21"/>
  <c r="AE93" i="21"/>
  <c r="AD93" i="21"/>
  <c r="AC93" i="21"/>
  <c r="AB93" i="21"/>
  <c r="AA93" i="21"/>
  <c r="Z93" i="21"/>
  <c r="Y93" i="21"/>
  <c r="X93" i="21"/>
  <c r="W93" i="21"/>
  <c r="V93" i="21"/>
  <c r="U93" i="21"/>
  <c r="T93" i="21"/>
  <c r="S93" i="21"/>
  <c r="R93" i="21"/>
  <c r="Q93" i="21"/>
  <c r="P93" i="21"/>
  <c r="O93" i="21"/>
  <c r="N93" i="21"/>
  <c r="M93" i="21"/>
  <c r="L93" i="21"/>
  <c r="K93" i="21"/>
  <c r="J93" i="21"/>
  <c r="I93" i="21"/>
  <c r="H93" i="21"/>
  <c r="G93" i="21"/>
  <c r="F93" i="21"/>
  <c r="E93" i="21"/>
  <c r="D93" i="21"/>
  <c r="C93" i="21"/>
  <c r="B93" i="21"/>
  <c r="A93" i="21"/>
  <c r="AK92" i="21"/>
  <c r="AJ92" i="21"/>
  <c r="AI92" i="21"/>
  <c r="AH92" i="21"/>
  <c r="AG92" i="21"/>
  <c r="AF92" i="21"/>
  <c r="AE92" i="21"/>
  <c r="AD92" i="21"/>
  <c r="AC92" i="21"/>
  <c r="AB92" i="21"/>
  <c r="AA92" i="21"/>
  <c r="Z92" i="21"/>
  <c r="Y92" i="21"/>
  <c r="X92" i="21"/>
  <c r="W92" i="21"/>
  <c r="V92" i="21"/>
  <c r="U92" i="21"/>
  <c r="T92" i="21"/>
  <c r="S92" i="21"/>
  <c r="R92" i="21"/>
  <c r="Q92" i="21"/>
  <c r="P92" i="21"/>
  <c r="O92" i="21"/>
  <c r="N92" i="21"/>
  <c r="M92" i="21"/>
  <c r="L92" i="21"/>
  <c r="K92" i="21"/>
  <c r="J92" i="21"/>
  <c r="I92" i="21"/>
  <c r="H92" i="21"/>
  <c r="G92" i="21"/>
  <c r="F92" i="21"/>
  <c r="E92" i="21"/>
  <c r="D92" i="21"/>
  <c r="C92" i="21"/>
  <c r="B92" i="21"/>
  <c r="A92" i="21"/>
  <c r="AK91" i="21"/>
  <c r="AJ91" i="21"/>
  <c r="AI91" i="21"/>
  <c r="AH91" i="21"/>
  <c r="AG91" i="21"/>
  <c r="AF91" i="21"/>
  <c r="AE91" i="21"/>
  <c r="AD91" i="21"/>
  <c r="AC91" i="21"/>
  <c r="AB91" i="21"/>
  <c r="AA91" i="21"/>
  <c r="Z91" i="21"/>
  <c r="Y91" i="21"/>
  <c r="X91" i="21"/>
  <c r="W91" i="21"/>
  <c r="V91" i="21"/>
  <c r="U91" i="21"/>
  <c r="T91" i="21"/>
  <c r="S91" i="21"/>
  <c r="R91" i="21"/>
  <c r="Q91" i="21"/>
  <c r="P91" i="21"/>
  <c r="O91" i="21"/>
  <c r="N91" i="21"/>
  <c r="M91" i="21"/>
  <c r="L91" i="21"/>
  <c r="K91" i="21"/>
  <c r="J91" i="21"/>
  <c r="I91" i="21"/>
  <c r="H91" i="21"/>
  <c r="G91" i="21"/>
  <c r="F91" i="21"/>
  <c r="E91" i="21"/>
  <c r="D91" i="21"/>
  <c r="C91" i="21"/>
  <c r="B91" i="21"/>
  <c r="A91" i="21"/>
  <c r="AK90" i="21"/>
  <c r="AJ90" i="21"/>
  <c r="AI90" i="21"/>
  <c r="AH90" i="21"/>
  <c r="AG90" i="21"/>
  <c r="AF90" i="21"/>
  <c r="AE90" i="21"/>
  <c r="AD90" i="21"/>
  <c r="AC90" i="21"/>
  <c r="AB90" i="21"/>
  <c r="AA90" i="21"/>
  <c r="Z90" i="21"/>
  <c r="Y90" i="21"/>
  <c r="X90" i="21"/>
  <c r="W90" i="21"/>
  <c r="V90" i="21"/>
  <c r="U90" i="21"/>
  <c r="T90" i="21"/>
  <c r="S90" i="21"/>
  <c r="R90" i="21"/>
  <c r="Q90" i="21"/>
  <c r="P90" i="21"/>
  <c r="O90" i="21"/>
  <c r="N90" i="21"/>
  <c r="M90" i="21"/>
  <c r="L90" i="21"/>
  <c r="K90" i="21"/>
  <c r="J90" i="21"/>
  <c r="I90" i="21"/>
  <c r="H90" i="21"/>
  <c r="G90" i="21"/>
  <c r="F90" i="21"/>
  <c r="E90" i="21"/>
  <c r="D90" i="21"/>
  <c r="C90" i="21"/>
  <c r="B90" i="21"/>
  <c r="A90" i="21"/>
  <c r="AK89" i="21"/>
  <c r="AJ89" i="21"/>
  <c r="AI89" i="21"/>
  <c r="AH89" i="21"/>
  <c r="AG89" i="21"/>
  <c r="AF89" i="21"/>
  <c r="AE89" i="21"/>
  <c r="AD89" i="21"/>
  <c r="AC89" i="21"/>
  <c r="AB89" i="21"/>
  <c r="AA89" i="21"/>
  <c r="Z89" i="21"/>
  <c r="Y89" i="21"/>
  <c r="X89" i="21"/>
  <c r="W89" i="21"/>
  <c r="V89" i="21"/>
  <c r="U89" i="21"/>
  <c r="T89" i="21"/>
  <c r="S89" i="21"/>
  <c r="R89" i="21"/>
  <c r="Q89" i="21"/>
  <c r="P89" i="21"/>
  <c r="O89" i="21"/>
  <c r="N89" i="21"/>
  <c r="M89" i="21"/>
  <c r="L89" i="21"/>
  <c r="K89" i="21"/>
  <c r="J89" i="21"/>
  <c r="I89" i="21"/>
  <c r="H89" i="21"/>
  <c r="G89" i="21"/>
  <c r="F89" i="21"/>
  <c r="E89" i="21"/>
  <c r="D89" i="21"/>
  <c r="C89" i="21"/>
  <c r="B89" i="21"/>
  <c r="A89" i="21"/>
  <c r="AK88" i="21"/>
  <c r="AJ88" i="21"/>
  <c r="AI88" i="21"/>
  <c r="AH88" i="21"/>
  <c r="AG88" i="21"/>
  <c r="AF88" i="21"/>
  <c r="AE88" i="21"/>
  <c r="AD88" i="21"/>
  <c r="AC88" i="21"/>
  <c r="AB88" i="21"/>
  <c r="AA88" i="21"/>
  <c r="Z88" i="21"/>
  <c r="Y88" i="21"/>
  <c r="X88" i="21"/>
  <c r="W88" i="21"/>
  <c r="V88" i="21"/>
  <c r="U88" i="21"/>
  <c r="T88" i="21"/>
  <c r="S88" i="21"/>
  <c r="R88" i="21"/>
  <c r="Q88" i="21"/>
  <c r="P88" i="21"/>
  <c r="O88" i="21"/>
  <c r="N88" i="21"/>
  <c r="M88" i="21"/>
  <c r="L88" i="21"/>
  <c r="K88" i="21"/>
  <c r="J88" i="21"/>
  <c r="I88" i="21"/>
  <c r="H88" i="21"/>
  <c r="G88" i="21"/>
  <c r="F88" i="21"/>
  <c r="E88" i="21"/>
  <c r="D88" i="21"/>
  <c r="C88" i="21"/>
  <c r="B88" i="21"/>
  <c r="A88" i="21"/>
  <c r="AK87" i="21"/>
  <c r="AJ87" i="21"/>
  <c r="AI87" i="21"/>
  <c r="AH87" i="21"/>
  <c r="AG87" i="21"/>
  <c r="AF87" i="21"/>
  <c r="AE87" i="21"/>
  <c r="AD87" i="21"/>
  <c r="AC87" i="21"/>
  <c r="AB87" i="21"/>
  <c r="AA87" i="21"/>
  <c r="Z87" i="21"/>
  <c r="Y87" i="21"/>
  <c r="X87" i="21"/>
  <c r="W87" i="21"/>
  <c r="V87" i="21"/>
  <c r="U87" i="21"/>
  <c r="T87" i="21"/>
  <c r="S87" i="21"/>
  <c r="R87" i="21"/>
  <c r="Q87" i="21"/>
  <c r="P87" i="21"/>
  <c r="O87" i="21"/>
  <c r="N87" i="21"/>
  <c r="M87" i="21"/>
  <c r="L87" i="21"/>
  <c r="K87" i="21"/>
  <c r="J87" i="21"/>
  <c r="I87" i="21"/>
  <c r="H87" i="21"/>
  <c r="G87" i="21"/>
  <c r="F87" i="21"/>
  <c r="E87" i="21"/>
  <c r="D87" i="21"/>
  <c r="C87" i="21"/>
  <c r="B87" i="21"/>
  <c r="A87" i="21"/>
  <c r="AK86" i="21"/>
  <c r="AJ86" i="21"/>
  <c r="AI86" i="21"/>
  <c r="AH86" i="21"/>
  <c r="AG86" i="21"/>
  <c r="AF86" i="21"/>
  <c r="AE86" i="21"/>
  <c r="AD86" i="21"/>
  <c r="AC86" i="21"/>
  <c r="AB86" i="21"/>
  <c r="AA86" i="21"/>
  <c r="Z86" i="21"/>
  <c r="Y86" i="21"/>
  <c r="X86" i="21"/>
  <c r="W86" i="21"/>
  <c r="V86" i="21"/>
  <c r="U86" i="21"/>
  <c r="T86" i="21"/>
  <c r="S86" i="21"/>
  <c r="R86" i="21"/>
  <c r="Q86" i="21"/>
  <c r="P86" i="21"/>
  <c r="O86" i="21"/>
  <c r="N86" i="21"/>
  <c r="M86" i="21"/>
  <c r="L86" i="21"/>
  <c r="K86" i="21"/>
  <c r="J86" i="21"/>
  <c r="I86" i="21"/>
  <c r="H86" i="21"/>
  <c r="G86" i="21"/>
  <c r="F86" i="21"/>
  <c r="E86" i="21"/>
  <c r="D86" i="21"/>
  <c r="C86" i="21"/>
  <c r="B86" i="21"/>
  <c r="A86" i="21"/>
  <c r="AK85" i="21"/>
  <c r="AJ85" i="21"/>
  <c r="AI85" i="21"/>
  <c r="AH85" i="21"/>
  <c r="AG85" i="21"/>
  <c r="AF85" i="21"/>
  <c r="AE85" i="21"/>
  <c r="AD85" i="21"/>
  <c r="AC85" i="21"/>
  <c r="AB85" i="21"/>
  <c r="AA85" i="21"/>
  <c r="Z85" i="21"/>
  <c r="Y85" i="21"/>
  <c r="X85" i="21"/>
  <c r="W85" i="21"/>
  <c r="V85" i="21"/>
  <c r="U85" i="21"/>
  <c r="T85" i="21"/>
  <c r="S85" i="21"/>
  <c r="R85" i="21"/>
  <c r="Q85" i="21"/>
  <c r="P85" i="21"/>
  <c r="O85" i="21"/>
  <c r="N85" i="21"/>
  <c r="M85" i="21"/>
  <c r="L85" i="21"/>
  <c r="K85" i="21"/>
  <c r="J85" i="21"/>
  <c r="I85" i="21"/>
  <c r="H85" i="21"/>
  <c r="G85" i="21"/>
  <c r="F85" i="21"/>
  <c r="E85" i="21"/>
  <c r="D85" i="21"/>
  <c r="C85" i="21"/>
  <c r="B85" i="21"/>
  <c r="A85" i="21"/>
  <c r="AK84" i="21"/>
  <c r="AJ84" i="21"/>
  <c r="AI84" i="21"/>
  <c r="AH84" i="21"/>
  <c r="AG84" i="21"/>
  <c r="AF84" i="21"/>
  <c r="AE84" i="21"/>
  <c r="AD84" i="21"/>
  <c r="AC84" i="21"/>
  <c r="AB84" i="21"/>
  <c r="AA84" i="21"/>
  <c r="Z84" i="21"/>
  <c r="Y84" i="21"/>
  <c r="X84" i="21"/>
  <c r="W84" i="21"/>
  <c r="V84" i="21"/>
  <c r="U84" i="21"/>
  <c r="T84" i="21"/>
  <c r="S84" i="21"/>
  <c r="R84" i="21"/>
  <c r="Q84" i="21"/>
  <c r="P84" i="21"/>
  <c r="O84" i="21"/>
  <c r="N84" i="21"/>
  <c r="M84" i="21"/>
  <c r="L84" i="21"/>
  <c r="K84" i="21"/>
  <c r="J84" i="21"/>
  <c r="I84" i="21"/>
  <c r="H84" i="21"/>
  <c r="G84" i="21"/>
  <c r="F84" i="21"/>
  <c r="E84" i="21"/>
  <c r="D84" i="21"/>
  <c r="C84" i="21"/>
  <c r="B84" i="21"/>
  <c r="A84" i="21"/>
  <c r="AK83" i="21"/>
  <c r="AJ83" i="21"/>
  <c r="AI83" i="21"/>
  <c r="AH83" i="21"/>
  <c r="AG83" i="21"/>
  <c r="AF83" i="21"/>
  <c r="AE83" i="21"/>
  <c r="AD83" i="21"/>
  <c r="AC83" i="21"/>
  <c r="AB83" i="21"/>
  <c r="AA83" i="21"/>
  <c r="Z83" i="21"/>
  <c r="Y83" i="21"/>
  <c r="X83" i="21"/>
  <c r="W83" i="21"/>
  <c r="V83" i="21"/>
  <c r="U83" i="21"/>
  <c r="T83" i="21"/>
  <c r="S83" i="21"/>
  <c r="R83" i="21"/>
  <c r="Q83" i="21"/>
  <c r="P83" i="21"/>
  <c r="O83" i="21"/>
  <c r="N83" i="21"/>
  <c r="M83" i="21"/>
  <c r="L83" i="21"/>
  <c r="K83" i="21"/>
  <c r="J83" i="21"/>
  <c r="I83" i="21"/>
  <c r="H83" i="21"/>
  <c r="G83" i="21"/>
  <c r="F83" i="21"/>
  <c r="E83" i="21"/>
  <c r="D83" i="21"/>
  <c r="C83" i="21"/>
  <c r="B83" i="21"/>
  <c r="A83" i="21"/>
  <c r="AK82" i="21"/>
  <c r="AJ82" i="21"/>
  <c r="AI82" i="21"/>
  <c r="AH82" i="21"/>
  <c r="AG82" i="21"/>
  <c r="AF82" i="21"/>
  <c r="AE82" i="21"/>
  <c r="AD82" i="21"/>
  <c r="AC82" i="21"/>
  <c r="AB82" i="21"/>
  <c r="AA82" i="21"/>
  <c r="Z82" i="21"/>
  <c r="Y82" i="21"/>
  <c r="X82" i="21"/>
  <c r="W82" i="21"/>
  <c r="V82" i="21"/>
  <c r="U82" i="21"/>
  <c r="T82" i="21"/>
  <c r="S82" i="21"/>
  <c r="R82" i="21"/>
  <c r="Q82" i="21"/>
  <c r="P82" i="21"/>
  <c r="O82" i="21"/>
  <c r="N82" i="21"/>
  <c r="M82" i="21"/>
  <c r="L82" i="21"/>
  <c r="K82" i="21"/>
  <c r="J82" i="21"/>
  <c r="I82" i="21"/>
  <c r="H82" i="21"/>
  <c r="G82" i="21"/>
  <c r="F82" i="21"/>
  <c r="E82" i="21"/>
  <c r="D82" i="21"/>
  <c r="C82" i="21"/>
  <c r="B82" i="21"/>
  <c r="A82" i="21"/>
  <c r="AK81" i="21"/>
  <c r="AJ81" i="21"/>
  <c r="AI81" i="21"/>
  <c r="AH81" i="21"/>
  <c r="AG81" i="21"/>
  <c r="AF81" i="21"/>
  <c r="AE81" i="21"/>
  <c r="AD81" i="21"/>
  <c r="AC81" i="21"/>
  <c r="AB81" i="21"/>
  <c r="AA81" i="21"/>
  <c r="Z81" i="21"/>
  <c r="Y81" i="21"/>
  <c r="X81" i="21"/>
  <c r="W81" i="21"/>
  <c r="V81" i="21"/>
  <c r="U81" i="21"/>
  <c r="T81" i="21"/>
  <c r="S81" i="21"/>
  <c r="R81" i="21"/>
  <c r="Q81" i="21"/>
  <c r="P81" i="21"/>
  <c r="O81" i="21"/>
  <c r="N81" i="21"/>
  <c r="M81" i="21"/>
  <c r="L81" i="21"/>
  <c r="K81" i="21"/>
  <c r="J81" i="21"/>
  <c r="I81" i="21"/>
  <c r="H81" i="21"/>
  <c r="G81" i="21"/>
  <c r="F81" i="21"/>
  <c r="E81" i="21"/>
  <c r="D81" i="21"/>
  <c r="C81" i="21"/>
  <c r="B81" i="21"/>
  <c r="A81" i="21"/>
  <c r="AK80" i="21"/>
  <c r="AJ80" i="21"/>
  <c r="AI80" i="21"/>
  <c r="AH80" i="21"/>
  <c r="AG80" i="21"/>
  <c r="AF80" i="21"/>
  <c r="AE80" i="21"/>
  <c r="AD80" i="21"/>
  <c r="AC80" i="21"/>
  <c r="AB80" i="21"/>
  <c r="AA80" i="21"/>
  <c r="Z80" i="21"/>
  <c r="Y80" i="21"/>
  <c r="X80" i="21"/>
  <c r="W80" i="21"/>
  <c r="V80" i="21"/>
  <c r="U80" i="21"/>
  <c r="T80" i="21"/>
  <c r="S80" i="21"/>
  <c r="R80" i="21"/>
  <c r="Q80" i="21"/>
  <c r="P80" i="21"/>
  <c r="O80" i="21"/>
  <c r="N80" i="21"/>
  <c r="M80" i="21"/>
  <c r="L80" i="21"/>
  <c r="K80" i="21"/>
  <c r="J80" i="21"/>
  <c r="I80" i="21"/>
  <c r="H80" i="21"/>
  <c r="G80" i="21"/>
  <c r="F80" i="21"/>
  <c r="E80" i="21"/>
  <c r="D80" i="21"/>
  <c r="C80" i="21"/>
  <c r="B80" i="21"/>
  <c r="A80" i="21"/>
  <c r="AK79" i="21"/>
  <c r="AJ79" i="21"/>
  <c r="AI79" i="21"/>
  <c r="AH79" i="21"/>
  <c r="AG79" i="21"/>
  <c r="AF79" i="21"/>
  <c r="AE79" i="21"/>
  <c r="AD79" i="21"/>
  <c r="AC79" i="21"/>
  <c r="AB79" i="21"/>
  <c r="AA79" i="21"/>
  <c r="Z79" i="21"/>
  <c r="Y79" i="21"/>
  <c r="X79" i="21"/>
  <c r="W79" i="21"/>
  <c r="V79" i="21"/>
  <c r="U79" i="21"/>
  <c r="T79" i="21"/>
  <c r="S79" i="21"/>
  <c r="R79" i="21"/>
  <c r="Q79" i="21"/>
  <c r="P79" i="21"/>
  <c r="O79" i="21"/>
  <c r="N79" i="21"/>
  <c r="M79" i="21"/>
  <c r="L79" i="21"/>
  <c r="K79" i="21"/>
  <c r="J79" i="21"/>
  <c r="I79" i="21"/>
  <c r="H79" i="21"/>
  <c r="G79" i="21"/>
  <c r="F79" i="21"/>
  <c r="E79" i="21"/>
  <c r="D79" i="21"/>
  <c r="C79" i="21"/>
  <c r="B79" i="21"/>
  <c r="A79" i="21"/>
  <c r="AK78" i="21"/>
  <c r="AJ78" i="21"/>
  <c r="AI78" i="21"/>
  <c r="AH78" i="21"/>
  <c r="AG78" i="21"/>
  <c r="AF78" i="21"/>
  <c r="AE78" i="21"/>
  <c r="AD78" i="21"/>
  <c r="AC78" i="21"/>
  <c r="AB78" i="21"/>
  <c r="AA78" i="21"/>
  <c r="Z78" i="21"/>
  <c r="Y78" i="21"/>
  <c r="X78" i="21"/>
  <c r="W78" i="21"/>
  <c r="V78" i="21"/>
  <c r="U78" i="21"/>
  <c r="T78" i="21"/>
  <c r="S78" i="21"/>
  <c r="R78" i="21"/>
  <c r="Q78" i="21"/>
  <c r="P78" i="21"/>
  <c r="O78" i="21"/>
  <c r="N78" i="21"/>
  <c r="M78" i="21"/>
  <c r="L78" i="21"/>
  <c r="K78" i="21"/>
  <c r="J78" i="21"/>
  <c r="I78" i="21"/>
  <c r="H78" i="21"/>
  <c r="G78" i="21"/>
  <c r="F78" i="21"/>
  <c r="E78" i="21"/>
  <c r="D78" i="21"/>
  <c r="C78" i="21"/>
  <c r="B78" i="21"/>
  <c r="A78" i="21"/>
  <c r="AK77" i="21"/>
  <c r="AJ77" i="21"/>
  <c r="AI77" i="21"/>
  <c r="AH77" i="21"/>
  <c r="AG77" i="21"/>
  <c r="AF77" i="21"/>
  <c r="AE77" i="21"/>
  <c r="AD77" i="21"/>
  <c r="AC77" i="21"/>
  <c r="AB77" i="21"/>
  <c r="AA77" i="21"/>
  <c r="Z77" i="21"/>
  <c r="Y77" i="21"/>
  <c r="X77" i="21"/>
  <c r="W77" i="21"/>
  <c r="V77" i="21"/>
  <c r="U77" i="21"/>
  <c r="T77" i="21"/>
  <c r="S77" i="21"/>
  <c r="R77" i="21"/>
  <c r="Q77" i="21"/>
  <c r="P77" i="21"/>
  <c r="O77" i="21"/>
  <c r="N77" i="21"/>
  <c r="M77" i="21"/>
  <c r="L77" i="21"/>
  <c r="K77" i="21"/>
  <c r="J77" i="21"/>
  <c r="I77" i="21"/>
  <c r="H77" i="21"/>
  <c r="G77" i="21"/>
  <c r="F77" i="21"/>
  <c r="E77" i="21"/>
  <c r="D77" i="21"/>
  <c r="C77" i="21"/>
  <c r="B77" i="21"/>
  <c r="A77" i="21"/>
  <c r="AK76" i="21"/>
  <c r="AJ76" i="21"/>
  <c r="AI76" i="21"/>
  <c r="AH76" i="21"/>
  <c r="AG76" i="21"/>
  <c r="AF76" i="21"/>
  <c r="AE76" i="21"/>
  <c r="AD76" i="21"/>
  <c r="AC76" i="21"/>
  <c r="AB76" i="21"/>
  <c r="AA76" i="21"/>
  <c r="Z76" i="21"/>
  <c r="Y76" i="21"/>
  <c r="X76" i="21"/>
  <c r="W76" i="21"/>
  <c r="V76" i="21"/>
  <c r="U76" i="21"/>
  <c r="T76" i="21"/>
  <c r="S76" i="21"/>
  <c r="R76" i="21"/>
  <c r="Q76" i="21"/>
  <c r="P76" i="21"/>
  <c r="O76" i="21"/>
  <c r="N76" i="21"/>
  <c r="M76" i="21"/>
  <c r="L76" i="21"/>
  <c r="K76" i="21"/>
  <c r="J76" i="21"/>
  <c r="I76" i="21"/>
  <c r="H76" i="21"/>
  <c r="G76" i="21"/>
  <c r="F76" i="21"/>
  <c r="E76" i="21"/>
  <c r="D76" i="21"/>
  <c r="C76" i="21"/>
  <c r="B76" i="21"/>
  <c r="A76" i="21"/>
  <c r="AK75" i="21"/>
  <c r="AJ75" i="21"/>
  <c r="AI75" i="21"/>
  <c r="AH75" i="21"/>
  <c r="AG75" i="21"/>
  <c r="AF75" i="21"/>
  <c r="AE75" i="21"/>
  <c r="AD75" i="21"/>
  <c r="AC75" i="21"/>
  <c r="AB75" i="21"/>
  <c r="AA75" i="21"/>
  <c r="Z75" i="21"/>
  <c r="Y75" i="21"/>
  <c r="X75" i="21"/>
  <c r="W75" i="21"/>
  <c r="V75" i="21"/>
  <c r="U75" i="21"/>
  <c r="T75" i="21"/>
  <c r="S75" i="21"/>
  <c r="R75" i="21"/>
  <c r="Q75" i="21"/>
  <c r="P75" i="21"/>
  <c r="O75" i="21"/>
  <c r="N75" i="21"/>
  <c r="M75" i="21"/>
  <c r="L75" i="21"/>
  <c r="K75" i="21"/>
  <c r="J75" i="21"/>
  <c r="I75" i="21"/>
  <c r="H75" i="21"/>
  <c r="G75" i="21"/>
  <c r="F75" i="21"/>
  <c r="E75" i="21"/>
  <c r="D75" i="21"/>
  <c r="C75" i="21"/>
  <c r="B75" i="21"/>
  <c r="A75" i="21"/>
  <c r="AK74" i="21"/>
  <c r="AJ74" i="21"/>
  <c r="AI74" i="21"/>
  <c r="AH74" i="21"/>
  <c r="AG74" i="21"/>
  <c r="AF74" i="21"/>
  <c r="AE74" i="21"/>
  <c r="AD74" i="21"/>
  <c r="AC74" i="21"/>
  <c r="AB74" i="21"/>
  <c r="AA74" i="21"/>
  <c r="Z74" i="21"/>
  <c r="Y74" i="21"/>
  <c r="X74" i="21"/>
  <c r="W74" i="21"/>
  <c r="V74" i="21"/>
  <c r="U74" i="21"/>
  <c r="T74" i="21"/>
  <c r="S74" i="21"/>
  <c r="R74" i="21"/>
  <c r="Q74" i="21"/>
  <c r="P74" i="21"/>
  <c r="O74" i="21"/>
  <c r="N74" i="21"/>
  <c r="M74" i="21"/>
  <c r="L74" i="21"/>
  <c r="K74" i="21"/>
  <c r="J74" i="21"/>
  <c r="I74" i="21"/>
  <c r="H74" i="21"/>
  <c r="G74" i="21"/>
  <c r="F74" i="21"/>
  <c r="E74" i="21"/>
  <c r="D74" i="21"/>
  <c r="C74" i="21"/>
  <c r="B74" i="21"/>
  <c r="A74" i="21"/>
  <c r="AK73" i="21"/>
  <c r="AJ73" i="21"/>
  <c r="AI73" i="21"/>
  <c r="AH73" i="21"/>
  <c r="AG73" i="21"/>
  <c r="AF73" i="21"/>
  <c r="AE73" i="21"/>
  <c r="AD73" i="21"/>
  <c r="AC73" i="21"/>
  <c r="AB73" i="21"/>
  <c r="AA73" i="21"/>
  <c r="Z73" i="21"/>
  <c r="Y73" i="21"/>
  <c r="X73" i="21"/>
  <c r="W73" i="21"/>
  <c r="V73" i="21"/>
  <c r="U73" i="21"/>
  <c r="T73" i="21"/>
  <c r="S73" i="21"/>
  <c r="R73" i="21"/>
  <c r="Q73" i="21"/>
  <c r="P73" i="21"/>
  <c r="O73" i="21"/>
  <c r="N73" i="21"/>
  <c r="M73" i="21"/>
  <c r="L73" i="21"/>
  <c r="K73" i="21"/>
  <c r="J73" i="21"/>
  <c r="I73" i="21"/>
  <c r="H73" i="21"/>
  <c r="G73" i="21"/>
  <c r="F73" i="21"/>
  <c r="E73" i="21"/>
  <c r="D73" i="21"/>
  <c r="C73" i="21"/>
  <c r="B73" i="21"/>
  <c r="A73" i="21"/>
  <c r="AK72" i="21"/>
  <c r="AJ72" i="21"/>
  <c r="AI72" i="21"/>
  <c r="AH72" i="21"/>
  <c r="AG72" i="21"/>
  <c r="AF72" i="21"/>
  <c r="AE72" i="21"/>
  <c r="AD72" i="21"/>
  <c r="AC72" i="21"/>
  <c r="AB72" i="21"/>
  <c r="AA72" i="21"/>
  <c r="Z72" i="21"/>
  <c r="Y72" i="21"/>
  <c r="X72" i="21"/>
  <c r="W72" i="21"/>
  <c r="V72" i="21"/>
  <c r="U72" i="21"/>
  <c r="T72" i="21"/>
  <c r="S72" i="21"/>
  <c r="R72" i="21"/>
  <c r="Q72" i="21"/>
  <c r="P72" i="21"/>
  <c r="O72" i="21"/>
  <c r="N72" i="21"/>
  <c r="M72" i="21"/>
  <c r="L72" i="21"/>
  <c r="K72" i="21"/>
  <c r="J72" i="21"/>
  <c r="I72" i="21"/>
  <c r="H72" i="21"/>
  <c r="G72" i="21"/>
  <c r="F72" i="21"/>
  <c r="E72" i="21"/>
  <c r="D72" i="21"/>
  <c r="C72" i="21"/>
  <c r="B72" i="21"/>
  <c r="A72" i="21"/>
  <c r="AK71" i="21"/>
  <c r="AJ71" i="21"/>
  <c r="AI71" i="21"/>
  <c r="AH71" i="21"/>
  <c r="AG71" i="21"/>
  <c r="AF71" i="21"/>
  <c r="AE71" i="21"/>
  <c r="AD71" i="21"/>
  <c r="AC71" i="21"/>
  <c r="AB71" i="21"/>
  <c r="AA71" i="21"/>
  <c r="Z71" i="21"/>
  <c r="Y71" i="21"/>
  <c r="X71" i="21"/>
  <c r="W71" i="21"/>
  <c r="V71" i="21"/>
  <c r="U71" i="21"/>
  <c r="T71" i="21"/>
  <c r="S71" i="21"/>
  <c r="R71" i="21"/>
  <c r="Q71" i="21"/>
  <c r="P71" i="21"/>
  <c r="O71" i="21"/>
  <c r="N71" i="21"/>
  <c r="M71" i="21"/>
  <c r="L71" i="21"/>
  <c r="K71" i="21"/>
  <c r="J71" i="21"/>
  <c r="I71" i="21"/>
  <c r="H71" i="21"/>
  <c r="G71" i="21"/>
  <c r="F71" i="21"/>
  <c r="E71" i="21"/>
  <c r="D71" i="21"/>
  <c r="C71" i="21"/>
  <c r="B71" i="21"/>
  <c r="A71" i="21"/>
  <c r="AK70" i="21"/>
  <c r="AJ70" i="21"/>
  <c r="AI70" i="21"/>
  <c r="AH70" i="21"/>
  <c r="AG70" i="21"/>
  <c r="AF70" i="21"/>
  <c r="AE70" i="21"/>
  <c r="AD70" i="21"/>
  <c r="AC70" i="21"/>
  <c r="AB70" i="21"/>
  <c r="AA70" i="21"/>
  <c r="Z70" i="21"/>
  <c r="Y70" i="21"/>
  <c r="X70" i="21"/>
  <c r="W70" i="21"/>
  <c r="V70" i="21"/>
  <c r="U70" i="21"/>
  <c r="T70" i="21"/>
  <c r="S70" i="21"/>
  <c r="R70" i="21"/>
  <c r="Q70" i="21"/>
  <c r="P70" i="21"/>
  <c r="O70" i="21"/>
  <c r="N70" i="21"/>
  <c r="M70" i="21"/>
  <c r="L70" i="21"/>
  <c r="K70" i="21"/>
  <c r="J70" i="21"/>
  <c r="I70" i="21"/>
  <c r="H70" i="21"/>
  <c r="G70" i="21"/>
  <c r="F70" i="21"/>
  <c r="E70" i="21"/>
  <c r="D70" i="21"/>
  <c r="C70" i="21"/>
  <c r="B70" i="21"/>
  <c r="A70" i="21"/>
  <c r="AK69" i="21"/>
  <c r="AJ69" i="21"/>
  <c r="AI69" i="21"/>
  <c r="AH69" i="21"/>
  <c r="AG69" i="21"/>
  <c r="AF69" i="21"/>
  <c r="AE69" i="21"/>
  <c r="AD69" i="21"/>
  <c r="AC69" i="21"/>
  <c r="AB69" i="21"/>
  <c r="AA69" i="21"/>
  <c r="Z69" i="21"/>
  <c r="Y69" i="21"/>
  <c r="X69" i="21"/>
  <c r="W69" i="21"/>
  <c r="V69" i="21"/>
  <c r="U69" i="21"/>
  <c r="T69" i="21"/>
  <c r="S69" i="21"/>
  <c r="R69" i="21"/>
  <c r="Q69" i="21"/>
  <c r="P69" i="21"/>
  <c r="O69" i="21"/>
  <c r="N69" i="21"/>
  <c r="M69" i="21"/>
  <c r="L69" i="21"/>
  <c r="K69" i="21"/>
  <c r="J69" i="21"/>
  <c r="I69" i="21"/>
  <c r="H69" i="21"/>
  <c r="G69" i="21"/>
  <c r="F69" i="21"/>
  <c r="E69" i="21"/>
  <c r="D69" i="21"/>
  <c r="C69" i="21"/>
  <c r="B69" i="21"/>
  <c r="A69" i="21"/>
  <c r="AK68" i="21"/>
  <c r="AJ68" i="21"/>
  <c r="AI68" i="21"/>
  <c r="AH68" i="21"/>
  <c r="AG68" i="21"/>
  <c r="AF68" i="21"/>
  <c r="AE68" i="21"/>
  <c r="AD68" i="21"/>
  <c r="AC68" i="21"/>
  <c r="AB68" i="21"/>
  <c r="AA68" i="21"/>
  <c r="Z68" i="21"/>
  <c r="Y68" i="21"/>
  <c r="X68" i="21"/>
  <c r="W68" i="21"/>
  <c r="V68" i="21"/>
  <c r="U68" i="21"/>
  <c r="T68" i="21"/>
  <c r="S68" i="21"/>
  <c r="R68" i="21"/>
  <c r="Q68" i="21"/>
  <c r="P68" i="21"/>
  <c r="O68" i="21"/>
  <c r="N68" i="21"/>
  <c r="M68" i="21"/>
  <c r="L68" i="21"/>
  <c r="K68" i="21"/>
  <c r="J68" i="21"/>
  <c r="I68" i="21"/>
  <c r="H68" i="21"/>
  <c r="G68" i="21"/>
  <c r="F68" i="21"/>
  <c r="E68" i="21"/>
  <c r="D68" i="21"/>
  <c r="C68" i="21"/>
  <c r="B68" i="21"/>
  <c r="A68" i="21"/>
  <c r="AK67" i="21"/>
  <c r="AJ67" i="21"/>
  <c r="AI67" i="21"/>
  <c r="AH67" i="21"/>
  <c r="AG67" i="21"/>
  <c r="AF67" i="21"/>
  <c r="AE67" i="21"/>
  <c r="AD67" i="21"/>
  <c r="AC67" i="21"/>
  <c r="AB67" i="21"/>
  <c r="AA67" i="21"/>
  <c r="Z67" i="21"/>
  <c r="Y67" i="21"/>
  <c r="X67" i="21"/>
  <c r="W67" i="21"/>
  <c r="V67" i="21"/>
  <c r="U67" i="21"/>
  <c r="T67" i="21"/>
  <c r="S67" i="21"/>
  <c r="R67" i="21"/>
  <c r="Q67" i="21"/>
  <c r="P67" i="21"/>
  <c r="O67" i="21"/>
  <c r="N67" i="21"/>
  <c r="M67" i="21"/>
  <c r="L67" i="21"/>
  <c r="K67" i="21"/>
  <c r="J67" i="21"/>
  <c r="I67" i="21"/>
  <c r="H67" i="21"/>
  <c r="G67" i="21"/>
  <c r="F67" i="21"/>
  <c r="E67" i="21"/>
  <c r="D67" i="21"/>
  <c r="C67" i="21"/>
  <c r="B67" i="21"/>
  <c r="A67" i="21"/>
  <c r="AK66" i="21"/>
  <c r="AJ66" i="21"/>
  <c r="AI66" i="21"/>
  <c r="AH66" i="21"/>
  <c r="AG66" i="21"/>
  <c r="AF66" i="21"/>
  <c r="AE66" i="21"/>
  <c r="AD66" i="21"/>
  <c r="AC66" i="21"/>
  <c r="AB66" i="21"/>
  <c r="AA66" i="21"/>
  <c r="Z66" i="21"/>
  <c r="Y66" i="21"/>
  <c r="X66" i="21"/>
  <c r="W66" i="21"/>
  <c r="V66" i="21"/>
  <c r="U66" i="21"/>
  <c r="T66" i="21"/>
  <c r="S66" i="21"/>
  <c r="R66" i="21"/>
  <c r="Q66" i="21"/>
  <c r="P66" i="21"/>
  <c r="O66" i="21"/>
  <c r="N66" i="21"/>
  <c r="M66" i="21"/>
  <c r="L66" i="21"/>
  <c r="K66" i="21"/>
  <c r="J66" i="21"/>
  <c r="I66" i="21"/>
  <c r="H66" i="21"/>
  <c r="G66" i="21"/>
  <c r="F66" i="21"/>
  <c r="E66" i="21"/>
  <c r="D66" i="21"/>
  <c r="C66" i="21"/>
  <c r="B66" i="21"/>
  <c r="A66" i="21"/>
  <c r="AK65" i="21"/>
  <c r="AJ65" i="21"/>
  <c r="AI65" i="21"/>
  <c r="AH65" i="21"/>
  <c r="AG65" i="21"/>
  <c r="AF65" i="21"/>
  <c r="AE65" i="21"/>
  <c r="AD65" i="21"/>
  <c r="AC65" i="21"/>
  <c r="AB65" i="21"/>
  <c r="AA65" i="21"/>
  <c r="Z65" i="21"/>
  <c r="Y65" i="21"/>
  <c r="X65" i="21"/>
  <c r="W65" i="21"/>
  <c r="V65" i="21"/>
  <c r="U65" i="21"/>
  <c r="T65" i="21"/>
  <c r="S65" i="21"/>
  <c r="R65" i="21"/>
  <c r="Q65" i="21"/>
  <c r="P65" i="21"/>
  <c r="O65" i="21"/>
  <c r="N65" i="21"/>
  <c r="M65" i="21"/>
  <c r="L65" i="21"/>
  <c r="K65" i="21"/>
  <c r="J65" i="21"/>
  <c r="I65" i="21"/>
  <c r="H65" i="21"/>
  <c r="G65" i="21"/>
  <c r="F65" i="21"/>
  <c r="E65" i="21"/>
  <c r="D65" i="21"/>
  <c r="C65" i="21"/>
  <c r="B65" i="21"/>
  <c r="A65" i="21"/>
  <c r="AK64" i="21"/>
  <c r="AJ64" i="21"/>
  <c r="AI64" i="21"/>
  <c r="AH64" i="21"/>
  <c r="AG64" i="21"/>
  <c r="AF64" i="21"/>
  <c r="AE64" i="21"/>
  <c r="AD64" i="21"/>
  <c r="AC64" i="21"/>
  <c r="AB64" i="21"/>
  <c r="AA64" i="21"/>
  <c r="Z64" i="21"/>
  <c r="Y64" i="21"/>
  <c r="X64" i="21"/>
  <c r="W64" i="21"/>
  <c r="V64" i="21"/>
  <c r="U64" i="21"/>
  <c r="T64" i="21"/>
  <c r="S64" i="21"/>
  <c r="R64" i="21"/>
  <c r="Q64" i="21"/>
  <c r="P64" i="21"/>
  <c r="O64" i="21"/>
  <c r="N64" i="21"/>
  <c r="M64" i="21"/>
  <c r="L64" i="21"/>
  <c r="K64" i="21"/>
  <c r="J64" i="21"/>
  <c r="I64" i="21"/>
  <c r="H64" i="21"/>
  <c r="G64" i="21"/>
  <c r="F64" i="21"/>
  <c r="E64" i="21"/>
  <c r="D64" i="21"/>
  <c r="C64" i="21"/>
  <c r="B64" i="21"/>
  <c r="A64" i="21"/>
  <c r="AK63" i="21"/>
  <c r="AJ63" i="21"/>
  <c r="AI63" i="21"/>
  <c r="AH63" i="21"/>
  <c r="AG63" i="21"/>
  <c r="AF63" i="21"/>
  <c r="AE63" i="21"/>
  <c r="AD63" i="21"/>
  <c r="AC63" i="21"/>
  <c r="AB63" i="21"/>
  <c r="AA63" i="21"/>
  <c r="Z63" i="21"/>
  <c r="Y63" i="21"/>
  <c r="X63" i="21"/>
  <c r="W63" i="21"/>
  <c r="V63" i="21"/>
  <c r="U63" i="21"/>
  <c r="T63" i="21"/>
  <c r="S63" i="21"/>
  <c r="R63" i="21"/>
  <c r="Q63" i="21"/>
  <c r="P63" i="21"/>
  <c r="O63" i="21"/>
  <c r="N63" i="21"/>
  <c r="M63" i="21"/>
  <c r="L63" i="21"/>
  <c r="K63" i="21"/>
  <c r="J63" i="21"/>
  <c r="I63" i="21"/>
  <c r="H63" i="21"/>
  <c r="G63" i="21"/>
  <c r="F63" i="21"/>
  <c r="E63" i="21"/>
  <c r="D63" i="21"/>
  <c r="C63" i="21"/>
  <c r="B63" i="21"/>
  <c r="A63" i="21"/>
  <c r="AK62" i="21"/>
  <c r="AJ62" i="21"/>
  <c r="AI62" i="21"/>
  <c r="AH62" i="21"/>
  <c r="AG62" i="21"/>
  <c r="AF62" i="21"/>
  <c r="AE62" i="21"/>
  <c r="AD62" i="21"/>
  <c r="AC62" i="21"/>
  <c r="AB62" i="21"/>
  <c r="AA62" i="21"/>
  <c r="Z62" i="21"/>
  <c r="Y62" i="21"/>
  <c r="X62" i="21"/>
  <c r="W62" i="21"/>
  <c r="V62" i="21"/>
  <c r="U62" i="21"/>
  <c r="T62" i="21"/>
  <c r="S62" i="21"/>
  <c r="R62" i="21"/>
  <c r="Q62" i="21"/>
  <c r="P62" i="21"/>
  <c r="O62" i="21"/>
  <c r="N62" i="21"/>
  <c r="M62" i="21"/>
  <c r="L62" i="21"/>
  <c r="K62" i="21"/>
  <c r="J62" i="21"/>
  <c r="I62" i="21"/>
  <c r="H62" i="21"/>
  <c r="G62" i="21"/>
  <c r="F62" i="21"/>
  <c r="E62" i="21"/>
  <c r="D62" i="21"/>
  <c r="C62" i="21"/>
  <c r="B62" i="21"/>
  <c r="A62" i="21"/>
  <c r="AK61" i="21"/>
  <c r="AJ61" i="21"/>
  <c r="AI61" i="21"/>
  <c r="AH61" i="21"/>
  <c r="AG61" i="21"/>
  <c r="AF61" i="21"/>
  <c r="AE61" i="21"/>
  <c r="AD61" i="21"/>
  <c r="AC61" i="21"/>
  <c r="AB61" i="21"/>
  <c r="AA61" i="21"/>
  <c r="Z61" i="21"/>
  <c r="Y61" i="21"/>
  <c r="X61" i="21"/>
  <c r="W61" i="21"/>
  <c r="V61" i="21"/>
  <c r="U61" i="21"/>
  <c r="T61" i="21"/>
  <c r="S61" i="21"/>
  <c r="R61" i="21"/>
  <c r="Q61" i="21"/>
  <c r="P61" i="21"/>
  <c r="O61" i="21"/>
  <c r="N61" i="21"/>
  <c r="M61" i="21"/>
  <c r="L61" i="21"/>
  <c r="K61" i="21"/>
  <c r="J61" i="21"/>
  <c r="I61" i="21"/>
  <c r="H61" i="21"/>
  <c r="G61" i="21"/>
  <c r="F61" i="21"/>
  <c r="E61" i="21"/>
  <c r="D61" i="21"/>
  <c r="C61" i="21"/>
  <c r="B61" i="21"/>
  <c r="A61" i="21"/>
  <c r="AK60" i="21"/>
  <c r="AJ60" i="21"/>
  <c r="AI60" i="21"/>
  <c r="AH60" i="21"/>
  <c r="AG60" i="21"/>
  <c r="AF60" i="21"/>
  <c r="AE60" i="21"/>
  <c r="AD60" i="21"/>
  <c r="AC60" i="21"/>
  <c r="AB60" i="21"/>
  <c r="AA60" i="21"/>
  <c r="Z60" i="21"/>
  <c r="Y60" i="21"/>
  <c r="X60" i="21"/>
  <c r="W60" i="21"/>
  <c r="V60" i="21"/>
  <c r="U60" i="21"/>
  <c r="T60" i="21"/>
  <c r="S60" i="21"/>
  <c r="R60" i="21"/>
  <c r="Q60" i="21"/>
  <c r="P60" i="21"/>
  <c r="O60" i="21"/>
  <c r="N60" i="21"/>
  <c r="M60" i="21"/>
  <c r="L60" i="21"/>
  <c r="K60" i="21"/>
  <c r="J60" i="21"/>
  <c r="I60" i="21"/>
  <c r="H60" i="21"/>
  <c r="G60" i="21"/>
  <c r="F60" i="21"/>
  <c r="E60" i="21"/>
  <c r="D60" i="21"/>
  <c r="C60" i="21"/>
  <c r="B60" i="21"/>
  <c r="A60" i="21"/>
  <c r="AK59" i="21"/>
  <c r="AJ59" i="21"/>
  <c r="AI59" i="21"/>
  <c r="AH59" i="21"/>
  <c r="AG59" i="21"/>
  <c r="AF59" i="21"/>
  <c r="AE59" i="21"/>
  <c r="AD59" i="21"/>
  <c r="AC59" i="21"/>
  <c r="AB59" i="21"/>
  <c r="AA59" i="21"/>
  <c r="Z59" i="21"/>
  <c r="Y59" i="21"/>
  <c r="X59" i="21"/>
  <c r="W59" i="21"/>
  <c r="V59" i="21"/>
  <c r="U59" i="21"/>
  <c r="T59" i="21"/>
  <c r="S59" i="21"/>
  <c r="R59" i="21"/>
  <c r="Q59" i="21"/>
  <c r="P59" i="21"/>
  <c r="O59" i="21"/>
  <c r="N59" i="21"/>
  <c r="M59" i="21"/>
  <c r="L59" i="21"/>
  <c r="K59" i="21"/>
  <c r="J59" i="21"/>
  <c r="I59" i="21"/>
  <c r="H59" i="21"/>
  <c r="G59" i="21"/>
  <c r="F59" i="21"/>
  <c r="E59" i="21"/>
  <c r="D59" i="21"/>
  <c r="C59" i="21"/>
  <c r="B59" i="21"/>
  <c r="A59" i="21"/>
  <c r="AK58" i="21"/>
  <c r="AJ58" i="21"/>
  <c r="AI58" i="21"/>
  <c r="AH58" i="21"/>
  <c r="AG58" i="21"/>
  <c r="AF58" i="21"/>
  <c r="AE58" i="21"/>
  <c r="AD58" i="21"/>
  <c r="AC58" i="21"/>
  <c r="AB58" i="21"/>
  <c r="AA58" i="21"/>
  <c r="Z58" i="21"/>
  <c r="Y58" i="21"/>
  <c r="X58" i="21"/>
  <c r="W58" i="21"/>
  <c r="V58" i="21"/>
  <c r="U58" i="21"/>
  <c r="T58" i="21"/>
  <c r="S58" i="21"/>
  <c r="R58" i="21"/>
  <c r="Q58" i="21"/>
  <c r="P58" i="21"/>
  <c r="O58" i="21"/>
  <c r="N58" i="21"/>
  <c r="M58" i="21"/>
  <c r="L58" i="21"/>
  <c r="K58" i="21"/>
  <c r="J58" i="21"/>
  <c r="I58" i="21"/>
  <c r="H58" i="21"/>
  <c r="G58" i="21"/>
  <c r="F58" i="21"/>
  <c r="E58" i="21"/>
  <c r="D58" i="21"/>
  <c r="C58" i="21"/>
  <c r="B58" i="21"/>
  <c r="A58" i="21"/>
  <c r="AK57" i="21"/>
  <c r="AJ57" i="21"/>
  <c r="AI57" i="21"/>
  <c r="AH57" i="21"/>
  <c r="AG57" i="21"/>
  <c r="AF57" i="21"/>
  <c r="AE57" i="21"/>
  <c r="AD57" i="21"/>
  <c r="AC57" i="21"/>
  <c r="AB57" i="21"/>
  <c r="AA57" i="21"/>
  <c r="Z57" i="21"/>
  <c r="Y57" i="21"/>
  <c r="X57" i="21"/>
  <c r="W57" i="21"/>
  <c r="V57" i="21"/>
  <c r="U57" i="21"/>
  <c r="T57" i="21"/>
  <c r="S57" i="21"/>
  <c r="R57" i="21"/>
  <c r="Q57" i="21"/>
  <c r="P57" i="21"/>
  <c r="O57" i="21"/>
  <c r="N57" i="21"/>
  <c r="M57" i="21"/>
  <c r="L57" i="21"/>
  <c r="K57" i="21"/>
  <c r="J57" i="21"/>
  <c r="I57" i="21"/>
  <c r="H57" i="21"/>
  <c r="G57" i="21"/>
  <c r="F57" i="21"/>
  <c r="E57" i="21"/>
  <c r="D57" i="21"/>
  <c r="C57" i="21"/>
  <c r="B57" i="21"/>
  <c r="A57" i="21"/>
  <c r="AK56" i="21"/>
  <c r="AJ56" i="21"/>
  <c r="AI56" i="21"/>
  <c r="AH56" i="21"/>
  <c r="AG56" i="21"/>
  <c r="AF56" i="21"/>
  <c r="AE56" i="21"/>
  <c r="AD56" i="21"/>
  <c r="AC56" i="21"/>
  <c r="AB56" i="21"/>
  <c r="AA56" i="21"/>
  <c r="Z56" i="21"/>
  <c r="Y56" i="21"/>
  <c r="X56" i="21"/>
  <c r="W56" i="21"/>
  <c r="V56" i="21"/>
  <c r="U56" i="21"/>
  <c r="T56" i="21"/>
  <c r="S56" i="21"/>
  <c r="R56" i="21"/>
  <c r="Q56" i="21"/>
  <c r="P56" i="21"/>
  <c r="O56" i="21"/>
  <c r="N56" i="21"/>
  <c r="M56" i="21"/>
  <c r="L56" i="21"/>
  <c r="K56" i="21"/>
  <c r="J56" i="21"/>
  <c r="I56" i="21"/>
  <c r="H56" i="21"/>
  <c r="G56" i="21"/>
  <c r="F56" i="21"/>
  <c r="E56" i="21"/>
  <c r="D56" i="21"/>
  <c r="C56" i="21"/>
  <c r="B56" i="21"/>
  <c r="A56" i="21"/>
  <c r="AK55" i="21"/>
  <c r="AJ55" i="21"/>
  <c r="AI55" i="21"/>
  <c r="AH55" i="21"/>
  <c r="AG55" i="21"/>
  <c r="AF55" i="21"/>
  <c r="AE55" i="21"/>
  <c r="AD55" i="21"/>
  <c r="AC55" i="21"/>
  <c r="AB55" i="21"/>
  <c r="AA55" i="21"/>
  <c r="Z55" i="21"/>
  <c r="Y55" i="21"/>
  <c r="X55" i="21"/>
  <c r="W55" i="21"/>
  <c r="V55" i="21"/>
  <c r="U55" i="21"/>
  <c r="T55" i="21"/>
  <c r="S55" i="21"/>
  <c r="R55" i="21"/>
  <c r="Q55" i="21"/>
  <c r="P55" i="21"/>
  <c r="O55" i="21"/>
  <c r="N55" i="21"/>
  <c r="M55" i="21"/>
  <c r="L55" i="21"/>
  <c r="K55" i="21"/>
  <c r="J55" i="21"/>
  <c r="I55" i="21"/>
  <c r="H55" i="21"/>
  <c r="G55" i="21"/>
  <c r="F55" i="21"/>
  <c r="E55" i="21"/>
  <c r="D55" i="21"/>
  <c r="C55" i="21"/>
  <c r="B55" i="21"/>
  <c r="A55" i="21"/>
  <c r="AK54" i="21"/>
  <c r="AJ54" i="21"/>
  <c r="AI54" i="21"/>
  <c r="AH54" i="21"/>
  <c r="AG54" i="21"/>
  <c r="AF54" i="21"/>
  <c r="AE54" i="21"/>
  <c r="AD54" i="21"/>
  <c r="AC54" i="21"/>
  <c r="AB54" i="21"/>
  <c r="AA54" i="21"/>
  <c r="Z54" i="21"/>
  <c r="Y54" i="21"/>
  <c r="X54" i="21"/>
  <c r="W54" i="21"/>
  <c r="V54" i="21"/>
  <c r="U54" i="21"/>
  <c r="T54" i="21"/>
  <c r="S54" i="21"/>
  <c r="R54" i="21"/>
  <c r="Q54" i="21"/>
  <c r="P54" i="21"/>
  <c r="O54" i="21"/>
  <c r="N54" i="21"/>
  <c r="M54" i="21"/>
  <c r="L54" i="21"/>
  <c r="K54" i="21"/>
  <c r="J54" i="21"/>
  <c r="I54" i="21"/>
  <c r="H54" i="21"/>
  <c r="G54" i="21"/>
  <c r="F54" i="21"/>
  <c r="E54" i="21"/>
  <c r="D54" i="21"/>
  <c r="C54" i="21"/>
  <c r="B54" i="21"/>
  <c r="A54" i="21"/>
  <c r="AK53" i="21"/>
  <c r="AJ53" i="21"/>
  <c r="AI53" i="21"/>
  <c r="AH53" i="21"/>
  <c r="AG53" i="21"/>
  <c r="AF53" i="21"/>
  <c r="AE53" i="21"/>
  <c r="AD53" i="21"/>
  <c r="AC53" i="21"/>
  <c r="AB53" i="21"/>
  <c r="AA53" i="21"/>
  <c r="Z53" i="21"/>
  <c r="Y53" i="21"/>
  <c r="X53" i="21"/>
  <c r="W53" i="21"/>
  <c r="V53" i="21"/>
  <c r="U53" i="21"/>
  <c r="T53" i="21"/>
  <c r="S53" i="21"/>
  <c r="R53" i="21"/>
  <c r="Q53" i="21"/>
  <c r="P53" i="21"/>
  <c r="O53" i="21"/>
  <c r="N53" i="21"/>
  <c r="M53" i="21"/>
  <c r="L53" i="21"/>
  <c r="K53" i="21"/>
  <c r="J53" i="21"/>
  <c r="I53" i="21"/>
  <c r="H53" i="21"/>
  <c r="G53" i="21"/>
  <c r="F53" i="21"/>
  <c r="E53" i="21"/>
  <c r="D53" i="21"/>
  <c r="C53" i="21"/>
  <c r="B53" i="21"/>
  <c r="A53" i="21"/>
  <c r="AK52" i="21"/>
  <c r="AJ52" i="21"/>
  <c r="AI52" i="21"/>
  <c r="AH52" i="21"/>
  <c r="AG52" i="21"/>
  <c r="AF52" i="21"/>
  <c r="AE52" i="21"/>
  <c r="AD52" i="21"/>
  <c r="AC52" i="21"/>
  <c r="AB52" i="21"/>
  <c r="AA52" i="21"/>
  <c r="Z52" i="21"/>
  <c r="Y52" i="21"/>
  <c r="X52" i="21"/>
  <c r="W52" i="21"/>
  <c r="V52" i="21"/>
  <c r="U52" i="21"/>
  <c r="T52" i="21"/>
  <c r="S52" i="21"/>
  <c r="R52" i="21"/>
  <c r="Q52" i="21"/>
  <c r="P52" i="21"/>
  <c r="O52" i="21"/>
  <c r="N52" i="21"/>
  <c r="M52" i="21"/>
  <c r="L52" i="21"/>
  <c r="K52" i="21"/>
  <c r="J52" i="21"/>
  <c r="I52" i="21"/>
  <c r="H52" i="21"/>
  <c r="G52" i="21"/>
  <c r="F52" i="21"/>
  <c r="E52" i="21"/>
  <c r="D52" i="21"/>
  <c r="C52" i="21"/>
  <c r="B52" i="21"/>
  <c r="A52" i="21"/>
  <c r="AK51" i="21"/>
  <c r="AJ51" i="21"/>
  <c r="AI51" i="21"/>
  <c r="AH51" i="21"/>
  <c r="AG51" i="21"/>
  <c r="AF51" i="21"/>
  <c r="AE51" i="21"/>
  <c r="AD51" i="21"/>
  <c r="AC51" i="21"/>
  <c r="AB51" i="21"/>
  <c r="AA51" i="21"/>
  <c r="Z51" i="21"/>
  <c r="Y51" i="21"/>
  <c r="X51" i="21"/>
  <c r="W51" i="21"/>
  <c r="V51" i="21"/>
  <c r="U51" i="21"/>
  <c r="T51" i="21"/>
  <c r="S51" i="21"/>
  <c r="R51" i="21"/>
  <c r="Q51" i="21"/>
  <c r="P51" i="21"/>
  <c r="O51" i="21"/>
  <c r="N51" i="21"/>
  <c r="M51" i="21"/>
  <c r="L51" i="21"/>
  <c r="K51" i="21"/>
  <c r="J51" i="21"/>
  <c r="I51" i="21"/>
  <c r="H51" i="21"/>
  <c r="G51" i="21"/>
  <c r="F51" i="21"/>
  <c r="E51" i="21"/>
  <c r="D51" i="21"/>
  <c r="C51" i="21"/>
  <c r="B51" i="21"/>
  <c r="A51" i="21"/>
  <c r="AK50" i="21"/>
  <c r="AJ50" i="21"/>
  <c r="AI50" i="21"/>
  <c r="AH50" i="21"/>
  <c r="AG50" i="21"/>
  <c r="AF50" i="21"/>
  <c r="AE50" i="21"/>
  <c r="AD50" i="21"/>
  <c r="AC50" i="21"/>
  <c r="AB50" i="21"/>
  <c r="AA50" i="21"/>
  <c r="Z50" i="21"/>
  <c r="Y50" i="21"/>
  <c r="X50" i="21"/>
  <c r="W50" i="21"/>
  <c r="V50" i="21"/>
  <c r="U50" i="21"/>
  <c r="T50" i="21"/>
  <c r="S50" i="21"/>
  <c r="R50" i="21"/>
  <c r="Q50" i="21"/>
  <c r="P50" i="21"/>
  <c r="O50" i="21"/>
  <c r="N50" i="21"/>
  <c r="M50" i="21"/>
  <c r="L50" i="21"/>
  <c r="K50" i="21"/>
  <c r="J50" i="21"/>
  <c r="I50" i="21"/>
  <c r="H50" i="21"/>
  <c r="G50" i="21"/>
  <c r="F50" i="21"/>
  <c r="E50" i="21"/>
  <c r="D50" i="21"/>
  <c r="C50" i="21"/>
  <c r="B50" i="21"/>
  <c r="A50" i="21"/>
  <c r="AK49" i="21"/>
  <c r="AJ49" i="21"/>
  <c r="AI49" i="21"/>
  <c r="AH49" i="21"/>
  <c r="AG49" i="21"/>
  <c r="AF49" i="21"/>
  <c r="AE49" i="21"/>
  <c r="AD49" i="21"/>
  <c r="AC49" i="21"/>
  <c r="AB49" i="21"/>
  <c r="AA49" i="21"/>
  <c r="Z49" i="21"/>
  <c r="Y49" i="21"/>
  <c r="X49" i="21"/>
  <c r="W49" i="21"/>
  <c r="V49" i="21"/>
  <c r="U49" i="21"/>
  <c r="T49" i="21"/>
  <c r="S49" i="21"/>
  <c r="R49" i="21"/>
  <c r="Q49" i="21"/>
  <c r="P49" i="21"/>
  <c r="O49" i="21"/>
  <c r="N49" i="21"/>
  <c r="M49" i="21"/>
  <c r="L49" i="21"/>
  <c r="K49" i="21"/>
  <c r="J49" i="21"/>
  <c r="I49" i="21"/>
  <c r="H49" i="21"/>
  <c r="G49" i="21"/>
  <c r="F49" i="21"/>
  <c r="E49" i="21"/>
  <c r="D49" i="21"/>
  <c r="C49" i="21"/>
  <c r="B49" i="21"/>
  <c r="A49" i="21"/>
  <c r="AK48" i="21"/>
  <c r="AJ48" i="21"/>
  <c r="AI48" i="21"/>
  <c r="AH48" i="21"/>
  <c r="AG48" i="21"/>
  <c r="AF48" i="21"/>
  <c r="AE48" i="21"/>
  <c r="AD48" i="21"/>
  <c r="AC48" i="21"/>
  <c r="AB48" i="21"/>
  <c r="AA48" i="21"/>
  <c r="Z48" i="21"/>
  <c r="Y48" i="21"/>
  <c r="X48" i="21"/>
  <c r="W48" i="21"/>
  <c r="V48" i="21"/>
  <c r="U48" i="21"/>
  <c r="T48" i="21"/>
  <c r="S48" i="21"/>
  <c r="R48" i="21"/>
  <c r="Q48" i="21"/>
  <c r="P48" i="21"/>
  <c r="O48" i="21"/>
  <c r="N48" i="21"/>
  <c r="M48" i="21"/>
  <c r="L48" i="21"/>
  <c r="K48" i="21"/>
  <c r="J48" i="21"/>
  <c r="I48" i="21"/>
  <c r="H48" i="21"/>
  <c r="G48" i="21"/>
  <c r="F48" i="21"/>
  <c r="E48" i="21"/>
  <c r="D48" i="21"/>
  <c r="C48" i="21"/>
  <c r="B48" i="21"/>
  <c r="A48" i="21"/>
  <c r="AK47" i="21"/>
  <c r="AJ47" i="21"/>
  <c r="AI47" i="21"/>
  <c r="AH47" i="21"/>
  <c r="AG47" i="21"/>
  <c r="AF47" i="21"/>
  <c r="AE47" i="21"/>
  <c r="AD47" i="21"/>
  <c r="AC47" i="21"/>
  <c r="AB47" i="21"/>
  <c r="AA47" i="21"/>
  <c r="Z47" i="21"/>
  <c r="Y47" i="21"/>
  <c r="X47" i="21"/>
  <c r="W47" i="21"/>
  <c r="V47" i="21"/>
  <c r="U47" i="21"/>
  <c r="T47" i="21"/>
  <c r="S47" i="21"/>
  <c r="R47" i="21"/>
  <c r="Q47" i="21"/>
  <c r="P47" i="21"/>
  <c r="O47" i="21"/>
  <c r="N47" i="21"/>
  <c r="M47" i="21"/>
  <c r="L47" i="21"/>
  <c r="K47" i="21"/>
  <c r="J47" i="21"/>
  <c r="I47" i="21"/>
  <c r="H47" i="21"/>
  <c r="G47" i="21"/>
  <c r="F47" i="21"/>
  <c r="E47" i="21"/>
  <c r="D47" i="21"/>
  <c r="C47" i="21"/>
  <c r="B47" i="21"/>
  <c r="A47" i="21"/>
  <c r="AK46" i="21"/>
  <c r="AJ46" i="21"/>
  <c r="AI46" i="21"/>
  <c r="AH46" i="21"/>
  <c r="AG46" i="21"/>
  <c r="AF46" i="21"/>
  <c r="AE46" i="21"/>
  <c r="AD46" i="21"/>
  <c r="AC46" i="21"/>
  <c r="AB46" i="21"/>
  <c r="AA46" i="21"/>
  <c r="Z46" i="21"/>
  <c r="Y46" i="21"/>
  <c r="X46" i="21"/>
  <c r="W46" i="21"/>
  <c r="V46" i="21"/>
  <c r="U46" i="21"/>
  <c r="T46" i="21"/>
  <c r="S46" i="21"/>
  <c r="R46" i="21"/>
  <c r="Q46" i="21"/>
  <c r="P46" i="21"/>
  <c r="O46" i="21"/>
  <c r="N46" i="21"/>
  <c r="M46" i="21"/>
  <c r="L46" i="21"/>
  <c r="K46" i="21"/>
  <c r="J46" i="21"/>
  <c r="I46" i="21"/>
  <c r="H46" i="21"/>
  <c r="G46" i="21"/>
  <c r="F46" i="21"/>
  <c r="E46" i="21"/>
  <c r="D46" i="21"/>
  <c r="C46" i="21"/>
  <c r="B46" i="21"/>
  <c r="A46" i="21"/>
  <c r="AK45" i="21"/>
  <c r="AJ45" i="21"/>
  <c r="AI45" i="21"/>
  <c r="AH45" i="21"/>
  <c r="AG45" i="21"/>
  <c r="AF45" i="21"/>
  <c r="AE45" i="21"/>
  <c r="AD45" i="21"/>
  <c r="AC45" i="21"/>
  <c r="AB45" i="21"/>
  <c r="AA45" i="21"/>
  <c r="Z45" i="21"/>
  <c r="Y45" i="21"/>
  <c r="X45" i="21"/>
  <c r="W45" i="21"/>
  <c r="V45" i="21"/>
  <c r="U45" i="21"/>
  <c r="T45" i="21"/>
  <c r="S45" i="21"/>
  <c r="R45" i="21"/>
  <c r="Q45" i="21"/>
  <c r="P45" i="21"/>
  <c r="O45" i="21"/>
  <c r="N45" i="21"/>
  <c r="M45" i="21"/>
  <c r="L45" i="21"/>
  <c r="K45" i="21"/>
  <c r="J45" i="21"/>
  <c r="I45" i="21"/>
  <c r="H45" i="21"/>
  <c r="G45" i="21"/>
  <c r="F45" i="21"/>
  <c r="E45" i="21"/>
  <c r="D45" i="21"/>
  <c r="C45" i="21"/>
  <c r="B45" i="21"/>
  <c r="A45" i="21"/>
  <c r="AK44" i="21"/>
  <c r="AJ44" i="21"/>
  <c r="AI44" i="21"/>
  <c r="AH44" i="21"/>
  <c r="AG44" i="21"/>
  <c r="AF44" i="21"/>
  <c r="AE44" i="21"/>
  <c r="AD44" i="21"/>
  <c r="AC44" i="21"/>
  <c r="AB44" i="21"/>
  <c r="AA44" i="21"/>
  <c r="Z44" i="21"/>
  <c r="Y44" i="21"/>
  <c r="X44" i="21"/>
  <c r="W44" i="21"/>
  <c r="V44" i="21"/>
  <c r="U44" i="21"/>
  <c r="T44" i="21"/>
  <c r="S44" i="21"/>
  <c r="R44" i="21"/>
  <c r="Q44" i="21"/>
  <c r="P44" i="21"/>
  <c r="O44" i="21"/>
  <c r="N44" i="21"/>
  <c r="M44" i="21"/>
  <c r="L44" i="21"/>
  <c r="K44" i="21"/>
  <c r="J44" i="21"/>
  <c r="I44" i="21"/>
  <c r="H44" i="21"/>
  <c r="G44" i="21"/>
  <c r="F44" i="21"/>
  <c r="E44" i="21"/>
  <c r="D44" i="21"/>
  <c r="C44" i="21"/>
  <c r="B44" i="21"/>
  <c r="A44" i="21"/>
  <c r="AK43" i="21"/>
  <c r="AJ43" i="21"/>
  <c r="AI43" i="21"/>
  <c r="AH43" i="21"/>
  <c r="AG43" i="21"/>
  <c r="AF43" i="21"/>
  <c r="AE43" i="21"/>
  <c r="AD43" i="21"/>
  <c r="AC43" i="21"/>
  <c r="AB43" i="21"/>
  <c r="AA43" i="21"/>
  <c r="Z43" i="21"/>
  <c r="Y43" i="21"/>
  <c r="X43" i="21"/>
  <c r="W43" i="21"/>
  <c r="V43" i="21"/>
  <c r="U43" i="21"/>
  <c r="T43" i="21"/>
  <c r="S43" i="21"/>
  <c r="R43" i="21"/>
  <c r="Q43" i="21"/>
  <c r="P43" i="21"/>
  <c r="O43" i="21"/>
  <c r="N43" i="21"/>
  <c r="M43" i="21"/>
  <c r="L43" i="21"/>
  <c r="K43" i="21"/>
  <c r="J43" i="21"/>
  <c r="I43" i="21"/>
  <c r="H43" i="21"/>
  <c r="G43" i="21"/>
  <c r="F43" i="21"/>
  <c r="E43" i="21"/>
  <c r="D43" i="21"/>
  <c r="C43" i="21"/>
  <c r="B43" i="21"/>
  <c r="A43" i="21"/>
  <c r="AK42" i="21"/>
  <c r="AJ42" i="21"/>
  <c r="AI42" i="21"/>
  <c r="AH42" i="21"/>
  <c r="AG42" i="21"/>
  <c r="AF42" i="21"/>
  <c r="AE42" i="21"/>
  <c r="AD42" i="21"/>
  <c r="AC42" i="21"/>
  <c r="AB42" i="21"/>
  <c r="AA42" i="21"/>
  <c r="Z42" i="21"/>
  <c r="Y42" i="21"/>
  <c r="X42" i="21"/>
  <c r="W42" i="21"/>
  <c r="V42" i="21"/>
  <c r="U42" i="21"/>
  <c r="T42" i="21"/>
  <c r="S42" i="21"/>
  <c r="R42" i="21"/>
  <c r="Q42" i="21"/>
  <c r="P42" i="21"/>
  <c r="O42" i="21"/>
  <c r="N42" i="21"/>
  <c r="M42" i="21"/>
  <c r="L42" i="21"/>
  <c r="K42" i="21"/>
  <c r="J42" i="21"/>
  <c r="I42" i="21"/>
  <c r="H42" i="21"/>
  <c r="G42" i="21"/>
  <c r="F42" i="21"/>
  <c r="E42" i="21"/>
  <c r="D42" i="21"/>
  <c r="C42" i="21"/>
  <c r="B42" i="21"/>
  <c r="A42" i="21"/>
  <c r="AK41" i="21"/>
  <c r="AJ41" i="21"/>
  <c r="AI41" i="21"/>
  <c r="AH41" i="21"/>
  <c r="AG41" i="21"/>
  <c r="AF41" i="21"/>
  <c r="AE41" i="21"/>
  <c r="AD41" i="21"/>
  <c r="AC41" i="21"/>
  <c r="AB41" i="21"/>
  <c r="AA41" i="21"/>
  <c r="Z41" i="21"/>
  <c r="Y41" i="21"/>
  <c r="X41" i="21"/>
  <c r="W41" i="21"/>
  <c r="V41" i="21"/>
  <c r="U41" i="21"/>
  <c r="T41" i="21"/>
  <c r="S41" i="21"/>
  <c r="R41" i="21"/>
  <c r="Q41" i="21"/>
  <c r="P41" i="21"/>
  <c r="O41" i="21"/>
  <c r="N41" i="21"/>
  <c r="M41" i="21"/>
  <c r="L41" i="21"/>
  <c r="K41" i="21"/>
  <c r="J41" i="21"/>
  <c r="I41" i="21"/>
  <c r="H41" i="21"/>
  <c r="G41" i="21"/>
  <c r="F41" i="21"/>
  <c r="E41" i="21"/>
  <c r="D41" i="21"/>
  <c r="C41" i="21"/>
  <c r="B41" i="21"/>
  <c r="A41" i="21"/>
  <c r="AK40" i="21"/>
  <c r="AJ40" i="21"/>
  <c r="AI40" i="21"/>
  <c r="AH40" i="21"/>
  <c r="AG40" i="21"/>
  <c r="AF40" i="21"/>
  <c r="AE40" i="21"/>
  <c r="AD40" i="21"/>
  <c r="AC40" i="21"/>
  <c r="AB40" i="21"/>
  <c r="AA40" i="21"/>
  <c r="Z40" i="21"/>
  <c r="Y40" i="21"/>
  <c r="X40" i="21"/>
  <c r="W40" i="21"/>
  <c r="V40" i="21"/>
  <c r="U40" i="21"/>
  <c r="T40" i="21"/>
  <c r="S40" i="21"/>
  <c r="R40" i="21"/>
  <c r="Q40" i="21"/>
  <c r="P40" i="21"/>
  <c r="O40" i="21"/>
  <c r="N40" i="21"/>
  <c r="M40" i="21"/>
  <c r="L40" i="21"/>
  <c r="K40" i="21"/>
  <c r="J40" i="21"/>
  <c r="I40" i="21"/>
  <c r="H40" i="21"/>
  <c r="G40" i="21"/>
  <c r="F40" i="21"/>
  <c r="E40" i="21"/>
  <c r="D40" i="21"/>
  <c r="C40" i="21"/>
  <c r="B40" i="21"/>
  <c r="A40" i="21"/>
  <c r="AK39" i="21"/>
  <c r="AJ39" i="21"/>
  <c r="AI39" i="21"/>
  <c r="AH39" i="21"/>
  <c r="AG39" i="21"/>
  <c r="AF39" i="21"/>
  <c r="AE39" i="21"/>
  <c r="AD39" i="21"/>
  <c r="AC39" i="21"/>
  <c r="AB39" i="21"/>
  <c r="AA39" i="21"/>
  <c r="Z39" i="21"/>
  <c r="Y39" i="21"/>
  <c r="X39" i="21"/>
  <c r="W39" i="21"/>
  <c r="V39" i="21"/>
  <c r="U39" i="21"/>
  <c r="T39" i="21"/>
  <c r="S39" i="21"/>
  <c r="R39" i="21"/>
  <c r="Q39" i="21"/>
  <c r="P39" i="21"/>
  <c r="O39" i="21"/>
  <c r="N39" i="21"/>
  <c r="M39" i="21"/>
  <c r="L39" i="21"/>
  <c r="K39" i="21"/>
  <c r="J39" i="21"/>
  <c r="I39" i="21"/>
  <c r="H39" i="21"/>
  <c r="G39" i="21"/>
  <c r="F39" i="21"/>
  <c r="E39" i="21"/>
  <c r="D39" i="21"/>
  <c r="C39" i="21"/>
  <c r="B39" i="21"/>
  <c r="A39" i="21"/>
  <c r="AK38" i="21"/>
  <c r="AJ38" i="21"/>
  <c r="AI38" i="21"/>
  <c r="AH38" i="21"/>
  <c r="AG38" i="21"/>
  <c r="AF38" i="21"/>
  <c r="AE38" i="21"/>
  <c r="AD38" i="21"/>
  <c r="AC38" i="21"/>
  <c r="AB38" i="21"/>
  <c r="AA38" i="21"/>
  <c r="Z38" i="21"/>
  <c r="Y38" i="21"/>
  <c r="X38" i="21"/>
  <c r="W38" i="21"/>
  <c r="V38" i="21"/>
  <c r="U38" i="21"/>
  <c r="T38" i="21"/>
  <c r="S38" i="21"/>
  <c r="R38" i="21"/>
  <c r="Q38" i="21"/>
  <c r="P38" i="21"/>
  <c r="O38" i="21"/>
  <c r="N38" i="21"/>
  <c r="M38" i="21"/>
  <c r="L38" i="21"/>
  <c r="K38" i="21"/>
  <c r="J38" i="21"/>
  <c r="I38" i="21"/>
  <c r="H38" i="21"/>
  <c r="G38" i="21"/>
  <c r="F38" i="21"/>
  <c r="E38" i="21"/>
  <c r="D38" i="21"/>
  <c r="C38" i="21"/>
  <c r="B38" i="21"/>
  <c r="A38" i="21"/>
  <c r="AK37" i="21"/>
  <c r="AJ37" i="21"/>
  <c r="AI37" i="21"/>
  <c r="AH37" i="21"/>
  <c r="AG37" i="21"/>
  <c r="AF37" i="21"/>
  <c r="AE37" i="21"/>
  <c r="AD37" i="21"/>
  <c r="AC37" i="21"/>
  <c r="AB37" i="21"/>
  <c r="AA37" i="21"/>
  <c r="Z37" i="21"/>
  <c r="Y37" i="21"/>
  <c r="X37" i="21"/>
  <c r="W37" i="21"/>
  <c r="V37" i="21"/>
  <c r="U37" i="21"/>
  <c r="T37" i="21"/>
  <c r="S37" i="21"/>
  <c r="R37" i="21"/>
  <c r="Q37" i="21"/>
  <c r="P37" i="21"/>
  <c r="O37" i="21"/>
  <c r="N37" i="21"/>
  <c r="M37" i="21"/>
  <c r="L37" i="21"/>
  <c r="K37" i="21"/>
  <c r="J37" i="21"/>
  <c r="I37" i="21"/>
  <c r="H37" i="21"/>
  <c r="G37" i="21"/>
  <c r="F37" i="21"/>
  <c r="E37" i="21"/>
  <c r="D37" i="21"/>
  <c r="C37" i="21"/>
  <c r="B37" i="21"/>
  <c r="A37" i="21"/>
  <c r="AK36" i="21"/>
  <c r="AJ36" i="21"/>
  <c r="AI36" i="21"/>
  <c r="AH36" i="21"/>
  <c r="AG36" i="21"/>
  <c r="AF36" i="21"/>
  <c r="AE36" i="21"/>
  <c r="AD36" i="21"/>
  <c r="AC36" i="21"/>
  <c r="AB36" i="21"/>
  <c r="AA36" i="21"/>
  <c r="Z36" i="21"/>
  <c r="Y36" i="21"/>
  <c r="X36" i="21"/>
  <c r="W36" i="21"/>
  <c r="V36" i="21"/>
  <c r="U36" i="21"/>
  <c r="T36" i="21"/>
  <c r="S36" i="21"/>
  <c r="R36" i="21"/>
  <c r="Q36" i="21"/>
  <c r="P36" i="21"/>
  <c r="O36" i="21"/>
  <c r="N36" i="21"/>
  <c r="M36" i="21"/>
  <c r="L36" i="21"/>
  <c r="K36" i="21"/>
  <c r="J36" i="21"/>
  <c r="I36" i="21"/>
  <c r="H36" i="21"/>
  <c r="G36" i="21"/>
  <c r="F36" i="21"/>
  <c r="E36" i="21"/>
  <c r="D36" i="21"/>
  <c r="C36" i="21"/>
  <c r="B36" i="21"/>
  <c r="A36" i="21"/>
  <c r="AK35" i="21"/>
  <c r="AJ35" i="21"/>
  <c r="AI35" i="21"/>
  <c r="AH35" i="21"/>
  <c r="AG35" i="21"/>
  <c r="AF35" i="21"/>
  <c r="AE35" i="21"/>
  <c r="AD35" i="21"/>
  <c r="AC35" i="21"/>
  <c r="AB35" i="21"/>
  <c r="AA35" i="21"/>
  <c r="Z35" i="21"/>
  <c r="Y35" i="21"/>
  <c r="X35" i="21"/>
  <c r="W35" i="21"/>
  <c r="V35" i="21"/>
  <c r="U35" i="21"/>
  <c r="T35" i="21"/>
  <c r="S35" i="21"/>
  <c r="R35" i="21"/>
  <c r="Q35" i="21"/>
  <c r="P35" i="21"/>
  <c r="O35" i="21"/>
  <c r="N35" i="21"/>
  <c r="M35" i="21"/>
  <c r="L35" i="21"/>
  <c r="K35" i="21"/>
  <c r="J35" i="21"/>
  <c r="I35" i="21"/>
  <c r="H35" i="21"/>
  <c r="G35" i="21"/>
  <c r="F35" i="21"/>
  <c r="E35" i="21"/>
  <c r="D35" i="21"/>
  <c r="C35" i="21"/>
  <c r="B35" i="21"/>
  <c r="A35" i="21"/>
  <c r="AK34" i="21"/>
  <c r="AJ34" i="21"/>
  <c r="AI34" i="21"/>
  <c r="AH34" i="21"/>
  <c r="AG34" i="21"/>
  <c r="AF34" i="21"/>
  <c r="AE34" i="21"/>
  <c r="AD34" i="21"/>
  <c r="AC34" i="21"/>
  <c r="AB34" i="21"/>
  <c r="AA34" i="21"/>
  <c r="Z34" i="21"/>
  <c r="Y34" i="21"/>
  <c r="X34" i="21"/>
  <c r="W34" i="21"/>
  <c r="V34" i="21"/>
  <c r="U34" i="21"/>
  <c r="T34" i="21"/>
  <c r="S34" i="21"/>
  <c r="R34" i="21"/>
  <c r="Q34" i="21"/>
  <c r="P34" i="21"/>
  <c r="O34" i="21"/>
  <c r="N34" i="21"/>
  <c r="M34" i="21"/>
  <c r="L34" i="21"/>
  <c r="K34" i="21"/>
  <c r="J34" i="21"/>
  <c r="I34" i="21"/>
  <c r="H34" i="21"/>
  <c r="G34" i="21"/>
  <c r="F34" i="21"/>
  <c r="E34" i="21"/>
  <c r="D34" i="21"/>
  <c r="C34" i="21"/>
  <c r="B34" i="21"/>
  <c r="A34" i="21"/>
  <c r="AK33" i="21"/>
  <c r="AJ33" i="21"/>
  <c r="AI33" i="21"/>
  <c r="AH33" i="21"/>
  <c r="AG33" i="21"/>
  <c r="AF33" i="21"/>
  <c r="AE33" i="21"/>
  <c r="AD33" i="21"/>
  <c r="AC33" i="21"/>
  <c r="AB33" i="21"/>
  <c r="AA33" i="21"/>
  <c r="Z33" i="21"/>
  <c r="Y33" i="21"/>
  <c r="X33" i="21"/>
  <c r="W33" i="21"/>
  <c r="V33" i="21"/>
  <c r="U33" i="21"/>
  <c r="T33" i="21"/>
  <c r="S33" i="21"/>
  <c r="R33" i="21"/>
  <c r="Q33" i="21"/>
  <c r="P33" i="21"/>
  <c r="O33" i="21"/>
  <c r="N33" i="21"/>
  <c r="M33" i="21"/>
  <c r="L33" i="21"/>
  <c r="K33" i="21"/>
  <c r="J33" i="21"/>
  <c r="I33" i="21"/>
  <c r="H33" i="21"/>
  <c r="G33" i="21"/>
  <c r="F33" i="21"/>
  <c r="E33" i="21"/>
  <c r="D33" i="21"/>
  <c r="C33" i="21"/>
  <c r="B33" i="21"/>
  <c r="A33" i="21"/>
  <c r="AK32" i="21"/>
  <c r="AJ32" i="21"/>
  <c r="AI32" i="21"/>
  <c r="AH32" i="21"/>
  <c r="AG32" i="21"/>
  <c r="AF32" i="21"/>
  <c r="AE32" i="21"/>
  <c r="AD32" i="21"/>
  <c r="AC32" i="21"/>
  <c r="AB32" i="21"/>
  <c r="AA32" i="21"/>
  <c r="Z32" i="21"/>
  <c r="Y32" i="21"/>
  <c r="X32" i="21"/>
  <c r="W32" i="21"/>
  <c r="V32" i="21"/>
  <c r="U32" i="21"/>
  <c r="T32" i="21"/>
  <c r="S32" i="21"/>
  <c r="R32" i="21"/>
  <c r="Q32" i="21"/>
  <c r="P32" i="21"/>
  <c r="O32" i="21"/>
  <c r="N32" i="21"/>
  <c r="M32" i="21"/>
  <c r="L32" i="21"/>
  <c r="K32" i="21"/>
  <c r="J32" i="21"/>
  <c r="I32" i="21"/>
  <c r="H32" i="21"/>
  <c r="G32" i="21"/>
  <c r="F32" i="21"/>
  <c r="E32" i="21"/>
  <c r="D32" i="21"/>
  <c r="C32" i="21"/>
  <c r="B32" i="21"/>
  <c r="A32" i="21"/>
  <c r="AK31" i="21"/>
  <c r="AJ31" i="21"/>
  <c r="AI31" i="21"/>
  <c r="AH31" i="21"/>
  <c r="AG31" i="21"/>
  <c r="AF31" i="21"/>
  <c r="AE31" i="21"/>
  <c r="AD31" i="21"/>
  <c r="AC31" i="21"/>
  <c r="AB31" i="21"/>
  <c r="AA31" i="21"/>
  <c r="Z31" i="21"/>
  <c r="Y31" i="21"/>
  <c r="X31" i="21"/>
  <c r="W31" i="21"/>
  <c r="V31" i="21"/>
  <c r="U31" i="21"/>
  <c r="T31" i="21"/>
  <c r="S31" i="21"/>
  <c r="R31" i="21"/>
  <c r="Q31" i="21"/>
  <c r="P31" i="21"/>
  <c r="O31" i="21"/>
  <c r="N31" i="21"/>
  <c r="M31" i="21"/>
  <c r="L31" i="21"/>
  <c r="K31" i="21"/>
  <c r="J31" i="21"/>
  <c r="I31" i="21"/>
  <c r="H31" i="21"/>
  <c r="G31" i="21"/>
  <c r="F31" i="21"/>
  <c r="E31" i="21"/>
  <c r="D31" i="21"/>
  <c r="C31" i="21"/>
  <c r="B31" i="21"/>
  <c r="A31" i="21"/>
  <c r="AK30" i="21"/>
  <c r="AJ30" i="21"/>
  <c r="AI30" i="21"/>
  <c r="AH30" i="21"/>
  <c r="AG30" i="21"/>
  <c r="AF30" i="21"/>
  <c r="AE30" i="21"/>
  <c r="AD30" i="21"/>
  <c r="AC30" i="21"/>
  <c r="AB30" i="21"/>
  <c r="AA30" i="21"/>
  <c r="Z30" i="21"/>
  <c r="Y30" i="21"/>
  <c r="X30" i="21"/>
  <c r="W30" i="21"/>
  <c r="V30" i="21"/>
  <c r="U30" i="21"/>
  <c r="T30" i="21"/>
  <c r="S30" i="21"/>
  <c r="R30" i="21"/>
  <c r="Q30" i="21"/>
  <c r="P30" i="21"/>
  <c r="O30" i="21"/>
  <c r="N30" i="21"/>
  <c r="M30" i="21"/>
  <c r="L30" i="21"/>
  <c r="K30" i="21"/>
  <c r="J30" i="21"/>
  <c r="I30" i="21"/>
  <c r="H30" i="21"/>
  <c r="G30" i="21"/>
  <c r="F30" i="21"/>
  <c r="E30" i="21"/>
  <c r="D30" i="21"/>
  <c r="C30" i="21"/>
  <c r="B30" i="21"/>
  <c r="A30" i="21"/>
  <c r="AK29" i="21"/>
  <c r="AJ29" i="21"/>
  <c r="AI29" i="21"/>
  <c r="AH29" i="21"/>
  <c r="AG29" i="21"/>
  <c r="AF29" i="21"/>
  <c r="AE29" i="21"/>
  <c r="AD29" i="21"/>
  <c r="AC29" i="21"/>
  <c r="AB29" i="21"/>
  <c r="AA29" i="21"/>
  <c r="Z29" i="21"/>
  <c r="Y29" i="21"/>
  <c r="X29" i="21"/>
  <c r="W29" i="21"/>
  <c r="V29" i="21"/>
  <c r="U29" i="21"/>
  <c r="T29" i="21"/>
  <c r="S29" i="21"/>
  <c r="R29" i="21"/>
  <c r="Q29" i="21"/>
  <c r="P29" i="21"/>
  <c r="O29" i="21"/>
  <c r="N29" i="21"/>
  <c r="M29" i="21"/>
  <c r="L29" i="21"/>
  <c r="K29" i="21"/>
  <c r="J29" i="21"/>
  <c r="I29" i="21"/>
  <c r="H29" i="21"/>
  <c r="G29" i="21"/>
  <c r="F29" i="21"/>
  <c r="E29" i="21"/>
  <c r="D29" i="21"/>
  <c r="C29" i="21"/>
  <c r="B29" i="21"/>
  <c r="A29" i="21"/>
  <c r="AK28" i="21"/>
  <c r="AJ28" i="21"/>
  <c r="AI28" i="21"/>
  <c r="AH28" i="21"/>
  <c r="AG28" i="21"/>
  <c r="AF28" i="21"/>
  <c r="AE28" i="21"/>
  <c r="AD28" i="21"/>
  <c r="AC28" i="21"/>
  <c r="AB28" i="21"/>
  <c r="AA28" i="21"/>
  <c r="Z28" i="21"/>
  <c r="Y28" i="21"/>
  <c r="X28" i="21"/>
  <c r="W28" i="21"/>
  <c r="V28" i="21"/>
  <c r="U28" i="21"/>
  <c r="T28" i="21"/>
  <c r="S28" i="21"/>
  <c r="R28" i="21"/>
  <c r="Q28" i="21"/>
  <c r="P28" i="21"/>
  <c r="O28" i="21"/>
  <c r="N28" i="21"/>
  <c r="M28" i="21"/>
  <c r="L28" i="21"/>
  <c r="K28" i="21"/>
  <c r="J28" i="21"/>
  <c r="I28" i="21"/>
  <c r="H28" i="21"/>
  <c r="G28" i="21"/>
  <c r="F28" i="21"/>
  <c r="E28" i="21"/>
  <c r="D28" i="21"/>
  <c r="C28" i="21"/>
  <c r="B28" i="21"/>
  <c r="A28" i="21"/>
  <c r="AK27" i="21"/>
  <c r="AJ27" i="21"/>
  <c r="AI27" i="21"/>
  <c r="AH27" i="21"/>
  <c r="AG27" i="21"/>
  <c r="AF27" i="21"/>
  <c r="AE27" i="21"/>
  <c r="AD27" i="21"/>
  <c r="AC27" i="21"/>
  <c r="AB27" i="21"/>
  <c r="AA27" i="21"/>
  <c r="Z27" i="21"/>
  <c r="Y27" i="21"/>
  <c r="X27" i="21"/>
  <c r="W27" i="21"/>
  <c r="V27" i="21"/>
  <c r="U27" i="21"/>
  <c r="T27" i="21"/>
  <c r="S27" i="21"/>
  <c r="R27" i="21"/>
  <c r="Q27" i="21"/>
  <c r="P27" i="21"/>
  <c r="O27" i="21"/>
  <c r="N27" i="21"/>
  <c r="M27" i="21"/>
  <c r="L27" i="21"/>
  <c r="K27" i="21"/>
  <c r="J27" i="21"/>
  <c r="I27" i="21"/>
  <c r="H27" i="21"/>
  <c r="G27" i="21"/>
  <c r="F27" i="21"/>
  <c r="E27" i="21"/>
  <c r="D27" i="21"/>
  <c r="C27" i="21"/>
  <c r="B27" i="21"/>
  <c r="A27" i="21"/>
  <c r="AK26" i="21"/>
  <c r="AJ26" i="21"/>
  <c r="AI26" i="21"/>
  <c r="AH26" i="21"/>
  <c r="AG26" i="21"/>
  <c r="AF26" i="21"/>
  <c r="AE26" i="21"/>
  <c r="AD26" i="21"/>
  <c r="AC26" i="21"/>
  <c r="AB26" i="21"/>
  <c r="AA26" i="21"/>
  <c r="Z26" i="21"/>
  <c r="Y26" i="21"/>
  <c r="X26" i="21"/>
  <c r="W26" i="21"/>
  <c r="V26" i="21"/>
  <c r="U26" i="21"/>
  <c r="T26" i="21"/>
  <c r="S26" i="21"/>
  <c r="R26" i="21"/>
  <c r="Q26" i="21"/>
  <c r="P26" i="21"/>
  <c r="O26" i="21"/>
  <c r="N26" i="21"/>
  <c r="M26" i="21"/>
  <c r="L26" i="21"/>
  <c r="K26" i="21"/>
  <c r="J26" i="21"/>
  <c r="I26" i="21"/>
  <c r="H26" i="21"/>
  <c r="G26" i="21"/>
  <c r="F26" i="21"/>
  <c r="E26" i="21"/>
  <c r="D26" i="21"/>
  <c r="C26" i="21"/>
  <c r="B26" i="21"/>
  <c r="A26" i="21"/>
  <c r="AK25" i="21"/>
  <c r="AJ25" i="21"/>
  <c r="AI25" i="21"/>
  <c r="AH25" i="21"/>
  <c r="AG25" i="21"/>
  <c r="AF25" i="21"/>
  <c r="AE25" i="21"/>
  <c r="AD25" i="21"/>
  <c r="AC25" i="21"/>
  <c r="AB25" i="21"/>
  <c r="AA25" i="21"/>
  <c r="Z25" i="21"/>
  <c r="Y25" i="21"/>
  <c r="X25" i="21"/>
  <c r="W25" i="21"/>
  <c r="V25" i="21"/>
  <c r="U25" i="21"/>
  <c r="T25" i="21"/>
  <c r="S25" i="21"/>
  <c r="R25" i="21"/>
  <c r="Q25" i="21"/>
  <c r="P25" i="21"/>
  <c r="O25" i="21"/>
  <c r="N25" i="21"/>
  <c r="M25" i="21"/>
  <c r="L25" i="21"/>
  <c r="K25" i="21"/>
  <c r="J25" i="21"/>
  <c r="I25" i="21"/>
  <c r="H25" i="21"/>
  <c r="G25" i="21"/>
  <c r="F25" i="21"/>
  <c r="E25" i="21"/>
  <c r="D25" i="21"/>
  <c r="C25" i="21"/>
  <c r="B25" i="21"/>
  <c r="A25" i="21"/>
  <c r="AK24" i="21"/>
  <c r="AJ24" i="21"/>
  <c r="AI24" i="21"/>
  <c r="AH24" i="21"/>
  <c r="AG24" i="21"/>
  <c r="AF24" i="21"/>
  <c r="AE24" i="21"/>
  <c r="AD24" i="21"/>
  <c r="AC24" i="21"/>
  <c r="AB24" i="21"/>
  <c r="AA24" i="21"/>
  <c r="Z24" i="21"/>
  <c r="Y24" i="21"/>
  <c r="X24" i="21"/>
  <c r="W24" i="21"/>
  <c r="V24" i="21"/>
  <c r="U24" i="21"/>
  <c r="T24" i="21"/>
  <c r="S24" i="21"/>
  <c r="R24" i="21"/>
  <c r="Q24" i="21"/>
  <c r="P24" i="21"/>
  <c r="O24" i="21"/>
  <c r="N24" i="21"/>
  <c r="M24" i="21"/>
  <c r="L24" i="21"/>
  <c r="K24" i="21"/>
  <c r="J24" i="21"/>
  <c r="I24" i="21"/>
  <c r="H24" i="21"/>
  <c r="G24" i="21"/>
  <c r="F24" i="21"/>
  <c r="E24" i="21"/>
  <c r="D24" i="21"/>
  <c r="C24" i="21"/>
  <c r="B24" i="21"/>
  <c r="A24" i="21"/>
  <c r="AK23" i="21"/>
  <c r="AJ23" i="21"/>
  <c r="AI23" i="21"/>
  <c r="AH23" i="21"/>
  <c r="AG23" i="21"/>
  <c r="AF23" i="21"/>
  <c r="AE23" i="21"/>
  <c r="AD23" i="21"/>
  <c r="AC23" i="21"/>
  <c r="AB23" i="21"/>
  <c r="AA23" i="21"/>
  <c r="Z23" i="21"/>
  <c r="Y23" i="21"/>
  <c r="X23" i="21"/>
  <c r="W23" i="21"/>
  <c r="V23" i="21"/>
  <c r="U23" i="21"/>
  <c r="T23" i="21"/>
  <c r="S23" i="21"/>
  <c r="R23" i="21"/>
  <c r="Q23" i="21"/>
  <c r="P23" i="21"/>
  <c r="O23" i="21"/>
  <c r="N23" i="21"/>
  <c r="M23" i="21"/>
  <c r="L23" i="21"/>
  <c r="K23" i="21"/>
  <c r="J23" i="21"/>
  <c r="I23" i="21"/>
  <c r="H23" i="21"/>
  <c r="G23" i="21"/>
  <c r="F23" i="21"/>
  <c r="E23" i="21"/>
  <c r="D23" i="21"/>
  <c r="C23" i="21"/>
  <c r="B23" i="21"/>
  <c r="A23" i="21"/>
  <c r="AK22" i="21"/>
  <c r="AJ22" i="21"/>
  <c r="AI22" i="21"/>
  <c r="AH22" i="21"/>
  <c r="AG22" i="21"/>
  <c r="AF22" i="21"/>
  <c r="AE22" i="21"/>
  <c r="AD22" i="21"/>
  <c r="AC22" i="21"/>
  <c r="AB22" i="21"/>
  <c r="AA22" i="21"/>
  <c r="Z22" i="21"/>
  <c r="Y22" i="21"/>
  <c r="X22" i="21"/>
  <c r="W22" i="21"/>
  <c r="V22" i="21"/>
  <c r="U22" i="21"/>
  <c r="T22" i="21"/>
  <c r="S22" i="21"/>
  <c r="R22" i="21"/>
  <c r="Q22" i="21"/>
  <c r="P22" i="21"/>
  <c r="O22" i="21"/>
  <c r="N22" i="21"/>
  <c r="M22" i="21"/>
  <c r="L22" i="21"/>
  <c r="K22" i="21"/>
  <c r="J22" i="21"/>
  <c r="I22" i="21"/>
  <c r="H22" i="21"/>
  <c r="G22" i="21"/>
  <c r="F22" i="21"/>
  <c r="E22" i="21"/>
  <c r="D22" i="21"/>
  <c r="C22" i="21"/>
  <c r="B22" i="21"/>
  <c r="A22" i="21"/>
  <c r="AK21" i="21"/>
  <c r="AJ21" i="21"/>
  <c r="AI21" i="21"/>
  <c r="AH21" i="21"/>
  <c r="AG21" i="21"/>
  <c r="AF21" i="21"/>
  <c r="AE21" i="21"/>
  <c r="AD21" i="21"/>
  <c r="AC21" i="21"/>
  <c r="AB21" i="21"/>
  <c r="AA21" i="21"/>
  <c r="Z21" i="21"/>
  <c r="Y21" i="21"/>
  <c r="X21" i="21"/>
  <c r="W21" i="21"/>
  <c r="V21" i="21"/>
  <c r="U21" i="21"/>
  <c r="T21" i="21"/>
  <c r="S21" i="21"/>
  <c r="R21" i="21"/>
  <c r="Q21" i="21"/>
  <c r="P21" i="21"/>
  <c r="O21" i="21"/>
  <c r="N21" i="21"/>
  <c r="M21" i="21"/>
  <c r="L21" i="21"/>
  <c r="K21" i="21"/>
  <c r="J21" i="21"/>
  <c r="I21" i="21"/>
  <c r="H21" i="21"/>
  <c r="G21" i="21"/>
  <c r="F21" i="21"/>
  <c r="E21" i="21"/>
  <c r="D21" i="21"/>
  <c r="C21" i="21"/>
  <c r="B21" i="21"/>
  <c r="A21" i="21"/>
  <c r="AK20" i="21"/>
  <c r="AJ20" i="21"/>
  <c r="AI20" i="21"/>
  <c r="AH20" i="21"/>
  <c r="AG20" i="21"/>
  <c r="AF20" i="21"/>
  <c r="AE20" i="21"/>
  <c r="AD20" i="21"/>
  <c r="AC20" i="21"/>
  <c r="AB20" i="21"/>
  <c r="AA20" i="21"/>
  <c r="Z20" i="21"/>
  <c r="Y20" i="21"/>
  <c r="X20" i="21"/>
  <c r="W20" i="21"/>
  <c r="V20" i="21"/>
  <c r="U20" i="21"/>
  <c r="T20" i="21"/>
  <c r="S20" i="21"/>
  <c r="R20" i="21"/>
  <c r="Q20" i="21"/>
  <c r="P20" i="21"/>
  <c r="O20" i="21"/>
  <c r="N20" i="21"/>
  <c r="M20" i="21"/>
  <c r="L20" i="21"/>
  <c r="K20" i="21"/>
  <c r="J20" i="21"/>
  <c r="I20" i="21"/>
  <c r="H20" i="21"/>
  <c r="G20" i="21"/>
  <c r="F20" i="21"/>
  <c r="E20" i="21"/>
  <c r="D20" i="21"/>
  <c r="C20" i="21"/>
  <c r="B20" i="21"/>
  <c r="A20" i="21"/>
  <c r="AK19" i="21"/>
  <c r="AJ19" i="21"/>
  <c r="AI19" i="21"/>
  <c r="AH19" i="21"/>
  <c r="AG19" i="21"/>
  <c r="AF19" i="21"/>
  <c r="AE19" i="21"/>
  <c r="AD19" i="21"/>
  <c r="AC19" i="21"/>
  <c r="AB19" i="21"/>
  <c r="AA19" i="21"/>
  <c r="Z19" i="21"/>
  <c r="Y19" i="21"/>
  <c r="X19" i="21"/>
  <c r="W19" i="21"/>
  <c r="V19" i="21"/>
  <c r="U19" i="21"/>
  <c r="T19" i="21"/>
  <c r="S19" i="21"/>
  <c r="R19" i="21"/>
  <c r="Q19" i="21"/>
  <c r="P19" i="21"/>
  <c r="O19" i="21"/>
  <c r="N19" i="21"/>
  <c r="M19" i="21"/>
  <c r="L19" i="21"/>
  <c r="K19" i="21"/>
  <c r="J19" i="21"/>
  <c r="I19" i="21"/>
  <c r="H19" i="21"/>
  <c r="G19" i="21"/>
  <c r="F19" i="21"/>
  <c r="E19" i="21"/>
  <c r="D19" i="21"/>
  <c r="C19" i="21"/>
  <c r="B19" i="21"/>
  <c r="A19" i="21"/>
  <c r="AK18" i="21"/>
  <c r="AJ18" i="21"/>
  <c r="AI18" i="21"/>
  <c r="AH18" i="21"/>
  <c r="AG18" i="21"/>
  <c r="AF18" i="21"/>
  <c r="AE18" i="21"/>
  <c r="AD18" i="21"/>
  <c r="AC18" i="21"/>
  <c r="AB18" i="21"/>
  <c r="AA18" i="21"/>
  <c r="Z18" i="21"/>
  <c r="Y18" i="21"/>
  <c r="X18" i="21"/>
  <c r="W18" i="21"/>
  <c r="V18" i="21"/>
  <c r="U18" i="21"/>
  <c r="T18" i="21"/>
  <c r="S18" i="21"/>
  <c r="R18" i="21"/>
  <c r="Q18" i="21"/>
  <c r="P18" i="21"/>
  <c r="O18" i="21"/>
  <c r="N18" i="21"/>
  <c r="M18" i="21"/>
  <c r="L18" i="21"/>
  <c r="K18" i="21"/>
  <c r="J18" i="21"/>
  <c r="I18" i="21"/>
  <c r="H18" i="21"/>
  <c r="G18" i="21"/>
  <c r="F18" i="21"/>
  <c r="E18" i="21"/>
  <c r="D18" i="21"/>
  <c r="C18" i="21"/>
  <c r="B18" i="21"/>
  <c r="A18" i="21"/>
  <c r="AK17" i="21"/>
  <c r="AJ17" i="21"/>
  <c r="AI17" i="21"/>
  <c r="AH17" i="21"/>
  <c r="AG17" i="21"/>
  <c r="AF17" i="21"/>
  <c r="AE17" i="21"/>
  <c r="AD17" i="21"/>
  <c r="AC17" i="21"/>
  <c r="AB17" i="21"/>
  <c r="AA17" i="21"/>
  <c r="Z17" i="21"/>
  <c r="Y17" i="21"/>
  <c r="X17" i="21"/>
  <c r="W17" i="21"/>
  <c r="V17" i="21"/>
  <c r="U17" i="21"/>
  <c r="T17" i="21"/>
  <c r="S17" i="21"/>
  <c r="R17" i="21"/>
  <c r="Q17" i="21"/>
  <c r="P17" i="21"/>
  <c r="O17" i="21"/>
  <c r="N17" i="21"/>
  <c r="M17" i="21"/>
  <c r="L17" i="21"/>
  <c r="K17" i="21"/>
  <c r="J17" i="21"/>
  <c r="I17" i="21"/>
  <c r="H17" i="21"/>
  <c r="G17" i="21"/>
  <c r="F17" i="21"/>
  <c r="E17" i="21"/>
  <c r="D17" i="21"/>
  <c r="C17" i="21"/>
  <c r="B17" i="21"/>
  <c r="A17" i="21"/>
  <c r="AK16" i="21"/>
  <c r="AJ16" i="21"/>
  <c r="AI16" i="21"/>
  <c r="AH16" i="21"/>
  <c r="AG16" i="21"/>
  <c r="AF16" i="21"/>
  <c r="AE16" i="21"/>
  <c r="AD16" i="21"/>
  <c r="AC16" i="21"/>
  <c r="AB16" i="21"/>
  <c r="AA16" i="21"/>
  <c r="Z16" i="21"/>
  <c r="Y16" i="21"/>
  <c r="X16" i="21"/>
  <c r="W16" i="21"/>
  <c r="V16" i="21"/>
  <c r="U16" i="21"/>
  <c r="T16" i="21"/>
  <c r="S16" i="21"/>
  <c r="R16" i="21"/>
  <c r="Q16" i="21"/>
  <c r="P16" i="21"/>
  <c r="O16" i="21"/>
  <c r="N16" i="21"/>
  <c r="M16" i="21"/>
  <c r="L16" i="21"/>
  <c r="K16" i="21"/>
  <c r="J16" i="21"/>
  <c r="I16" i="21"/>
  <c r="H16" i="21"/>
  <c r="G16" i="21"/>
  <c r="F16" i="21"/>
  <c r="E16" i="21"/>
  <c r="D16" i="21"/>
  <c r="C16" i="21"/>
  <c r="B16" i="21"/>
  <c r="A16" i="21"/>
  <c r="AK15" i="21"/>
  <c r="AJ15" i="21"/>
  <c r="AI15" i="21"/>
  <c r="AH15" i="21"/>
  <c r="AG15" i="21"/>
  <c r="AF15" i="21"/>
  <c r="AE15" i="21"/>
  <c r="AD15" i="21"/>
  <c r="AC15" i="21"/>
  <c r="AB15" i="21"/>
  <c r="AA15" i="21"/>
  <c r="Z15" i="21"/>
  <c r="Y15" i="21"/>
  <c r="X15" i="21"/>
  <c r="W15" i="21"/>
  <c r="V15" i="21"/>
  <c r="U15" i="21"/>
  <c r="T15" i="21"/>
  <c r="S15" i="21"/>
  <c r="R15" i="21"/>
  <c r="Q15" i="21"/>
  <c r="P15" i="21"/>
  <c r="O15" i="21"/>
  <c r="N15" i="21"/>
  <c r="M15" i="21"/>
  <c r="L15" i="21"/>
  <c r="K15" i="21"/>
  <c r="J15" i="21"/>
  <c r="I15" i="21"/>
  <c r="H15" i="21"/>
  <c r="G15" i="21"/>
  <c r="F15" i="21"/>
  <c r="E15" i="21"/>
  <c r="D15" i="21"/>
  <c r="C15" i="21"/>
  <c r="B15" i="21"/>
  <c r="A15" i="21"/>
  <c r="AK14" i="21"/>
  <c r="AJ14" i="21"/>
  <c r="AI14" i="21"/>
  <c r="AH14" i="21"/>
  <c r="AG14" i="21"/>
  <c r="AF14" i="21"/>
  <c r="AE14" i="21"/>
  <c r="AD14" i="21"/>
  <c r="AC14" i="21"/>
  <c r="AB14" i="21"/>
  <c r="AA14" i="21"/>
  <c r="Z14" i="21"/>
  <c r="Y14" i="21"/>
  <c r="X14" i="21"/>
  <c r="W14" i="21"/>
  <c r="V14" i="21"/>
  <c r="U14" i="21"/>
  <c r="T14" i="21"/>
  <c r="S14" i="21"/>
  <c r="R14" i="21"/>
  <c r="Q14" i="21"/>
  <c r="P14" i="21"/>
  <c r="O14" i="21"/>
  <c r="N14" i="21"/>
  <c r="M14" i="21"/>
  <c r="L14" i="21"/>
  <c r="K14" i="21"/>
  <c r="J14" i="21"/>
  <c r="I14" i="21"/>
  <c r="H14" i="21"/>
  <c r="G14" i="21"/>
  <c r="F14" i="21"/>
  <c r="E14" i="21"/>
  <c r="D14" i="21"/>
  <c r="C14" i="21"/>
  <c r="B14" i="21"/>
  <c r="A14" i="21"/>
  <c r="AK13" i="21"/>
  <c r="AJ13" i="21"/>
  <c r="AI13" i="21"/>
  <c r="AH13" i="21"/>
  <c r="AG13" i="21"/>
  <c r="AF13" i="21"/>
  <c r="AE13" i="21"/>
  <c r="AD13" i="21"/>
  <c r="AC13" i="21"/>
  <c r="AB13" i="21"/>
  <c r="AA13" i="21"/>
  <c r="Z13" i="21"/>
  <c r="Y13" i="21"/>
  <c r="X13" i="21"/>
  <c r="W13" i="21"/>
  <c r="V13" i="21"/>
  <c r="U13" i="21"/>
  <c r="T13" i="21"/>
  <c r="S13" i="21"/>
  <c r="R13" i="21"/>
  <c r="Q13" i="21"/>
  <c r="P13" i="21"/>
  <c r="O13" i="21"/>
  <c r="N13" i="21"/>
  <c r="M13" i="21"/>
  <c r="L13" i="21"/>
  <c r="K13" i="21"/>
  <c r="J13" i="21"/>
  <c r="I13" i="21"/>
  <c r="H13" i="21"/>
  <c r="G13" i="21"/>
  <c r="F13" i="21"/>
  <c r="E13" i="21"/>
  <c r="D13" i="21"/>
  <c r="C13" i="21"/>
  <c r="B13" i="21"/>
  <c r="A13" i="21"/>
  <c r="AK12" i="21"/>
  <c r="AJ12" i="21"/>
  <c r="AI12" i="21"/>
  <c r="AH12" i="21"/>
  <c r="AG12" i="21"/>
  <c r="AF12" i="21"/>
  <c r="AE12" i="21"/>
  <c r="AD12" i="21"/>
  <c r="AC12" i="21"/>
  <c r="AB12" i="21"/>
  <c r="AA12" i="21"/>
  <c r="Z12" i="21"/>
  <c r="Y12" i="21"/>
  <c r="X12" i="21"/>
  <c r="W12" i="21"/>
  <c r="V12" i="21"/>
  <c r="U12" i="21"/>
  <c r="T12" i="21"/>
  <c r="S12" i="21"/>
  <c r="R12" i="21"/>
  <c r="Q12" i="21"/>
  <c r="P12" i="21"/>
  <c r="O12" i="21"/>
  <c r="N12" i="21"/>
  <c r="M12" i="21"/>
  <c r="L12" i="21"/>
  <c r="K12" i="21"/>
  <c r="J12" i="21"/>
  <c r="I12" i="21"/>
  <c r="H12" i="21"/>
  <c r="G12" i="21"/>
  <c r="F12" i="21"/>
  <c r="E12" i="21"/>
  <c r="D12" i="21"/>
  <c r="C12" i="21"/>
  <c r="B12" i="21"/>
  <c r="A12" i="21"/>
  <c r="AK11" i="21"/>
  <c r="AJ11" i="21"/>
  <c r="AI11" i="21"/>
  <c r="AH11" i="21"/>
  <c r="AG11" i="21"/>
  <c r="AF11" i="21"/>
  <c r="AE11" i="21"/>
  <c r="AD11" i="21"/>
  <c r="AC11" i="21"/>
  <c r="AB11" i="21"/>
  <c r="AA11" i="21"/>
  <c r="Z11" i="21"/>
  <c r="Y11" i="21"/>
  <c r="X11" i="21"/>
  <c r="W11" i="21"/>
  <c r="V11" i="21"/>
  <c r="U11" i="21"/>
  <c r="T11" i="21"/>
  <c r="S11" i="21"/>
  <c r="R11" i="21"/>
  <c r="Q11" i="21"/>
  <c r="P11" i="21"/>
  <c r="O11" i="21"/>
  <c r="N11" i="21"/>
  <c r="M11" i="21"/>
  <c r="L11" i="21"/>
  <c r="K11" i="21"/>
  <c r="J11" i="21"/>
  <c r="I11" i="21"/>
  <c r="H11" i="21"/>
  <c r="G11" i="21"/>
  <c r="F11" i="21"/>
  <c r="E11" i="21"/>
  <c r="D11" i="21"/>
  <c r="C11" i="21"/>
  <c r="B11" i="21"/>
  <c r="A11" i="21"/>
  <c r="AK10" i="21"/>
  <c r="AJ10" i="21"/>
  <c r="AI10" i="21"/>
  <c r="AH10" i="21"/>
  <c r="AG10" i="21"/>
  <c r="AF10" i="21"/>
  <c r="AE10" i="21"/>
  <c r="AD10" i="21"/>
  <c r="AC10" i="21"/>
  <c r="AB10" i="21"/>
  <c r="AA10" i="21"/>
  <c r="Z10" i="21"/>
  <c r="Y10" i="21"/>
  <c r="X10" i="21"/>
  <c r="W10" i="21"/>
  <c r="V10" i="21"/>
  <c r="U10" i="21"/>
  <c r="T10" i="21"/>
  <c r="S10" i="21"/>
  <c r="R10" i="21"/>
  <c r="Q10" i="21"/>
  <c r="P10" i="21"/>
  <c r="O10" i="21"/>
  <c r="N10" i="21"/>
  <c r="M10" i="21"/>
  <c r="L10" i="21"/>
  <c r="K10" i="21"/>
  <c r="J10" i="21"/>
  <c r="I10" i="21"/>
  <c r="H10" i="21"/>
  <c r="G10" i="21"/>
  <c r="F10" i="21"/>
  <c r="E10" i="21"/>
  <c r="D10" i="21"/>
  <c r="C10" i="21"/>
  <c r="B10" i="21"/>
  <c r="A10" i="21"/>
  <c r="AK9" i="21"/>
  <c r="AJ9" i="21"/>
  <c r="AI9" i="21"/>
  <c r="AH9" i="21"/>
  <c r="AG9" i="21"/>
  <c r="AF9" i="21"/>
  <c r="AE9" i="21"/>
  <c r="AD9" i="21"/>
  <c r="AC9" i="21"/>
  <c r="AB9" i="21"/>
  <c r="AA9" i="21"/>
  <c r="Z9" i="21"/>
  <c r="Y9" i="21"/>
  <c r="X9" i="21"/>
  <c r="W9" i="21"/>
  <c r="V9" i="21"/>
  <c r="U9" i="21"/>
  <c r="T9" i="21"/>
  <c r="S9" i="21"/>
  <c r="R9" i="21"/>
  <c r="Q9" i="21"/>
  <c r="P9" i="21"/>
  <c r="O9" i="21"/>
  <c r="N9" i="21"/>
  <c r="M9" i="21"/>
  <c r="L9" i="21"/>
  <c r="K9" i="21"/>
  <c r="J9" i="21"/>
  <c r="I9" i="21"/>
  <c r="H9" i="21"/>
  <c r="G9" i="21"/>
  <c r="F9" i="21"/>
  <c r="E9" i="21"/>
  <c r="D9" i="21"/>
  <c r="C9" i="21"/>
  <c r="B9" i="21"/>
  <c r="A9" i="21"/>
  <c r="AK8" i="21"/>
  <c r="AJ8" i="21"/>
  <c r="AI8" i="21"/>
  <c r="AH8" i="21"/>
  <c r="AG8" i="21"/>
  <c r="AF8" i="21"/>
  <c r="AE8" i="21"/>
  <c r="AD8" i="21"/>
  <c r="AC8" i="21"/>
  <c r="AB8" i="21"/>
  <c r="AA8" i="21"/>
  <c r="Z8" i="21"/>
  <c r="Y8" i="21"/>
  <c r="X8" i="21"/>
  <c r="W8" i="21"/>
  <c r="V8" i="21"/>
  <c r="U8" i="21"/>
  <c r="T8" i="21"/>
  <c r="S8" i="21"/>
  <c r="R8" i="21"/>
  <c r="Q8" i="21"/>
  <c r="P8" i="21"/>
  <c r="O8" i="21"/>
  <c r="N8" i="21"/>
  <c r="M8" i="21"/>
  <c r="L8" i="21"/>
  <c r="K8" i="21"/>
  <c r="J8" i="21"/>
  <c r="I8" i="21"/>
  <c r="H8" i="21"/>
  <c r="G8" i="21"/>
  <c r="F8" i="21"/>
  <c r="E8" i="21"/>
  <c r="D8" i="21"/>
  <c r="C8" i="21"/>
  <c r="B8" i="21"/>
  <c r="A8" i="21"/>
  <c r="AK7" i="21"/>
  <c r="AJ7" i="21"/>
  <c r="AI7" i="21"/>
  <c r="AH7" i="21"/>
  <c r="AG7" i="21"/>
  <c r="AF7" i="21"/>
  <c r="AE7" i="21"/>
  <c r="AD7" i="21"/>
  <c r="AC7" i="21"/>
  <c r="AB7" i="21"/>
  <c r="AA7" i="21"/>
  <c r="Z7" i="21"/>
  <c r="Y7" i="21"/>
  <c r="X7" i="21"/>
  <c r="W7" i="21"/>
  <c r="V7" i="21"/>
  <c r="U7" i="21"/>
  <c r="T7" i="21"/>
  <c r="S7" i="21"/>
  <c r="R7" i="21"/>
  <c r="Q7" i="21"/>
  <c r="P7" i="21"/>
  <c r="O7" i="21"/>
  <c r="N7" i="21"/>
  <c r="M7" i="21"/>
  <c r="L7" i="21"/>
  <c r="K7" i="21"/>
  <c r="J7" i="21"/>
  <c r="I7" i="21"/>
  <c r="H7" i="21"/>
  <c r="G7" i="21"/>
  <c r="F7" i="21"/>
  <c r="E7" i="21"/>
  <c r="D7" i="21"/>
  <c r="C7" i="21"/>
  <c r="B7" i="21"/>
  <c r="A7" i="21"/>
  <c r="AK6" i="21"/>
  <c r="AJ6" i="21"/>
  <c r="AI6" i="21"/>
  <c r="AH6" i="21"/>
  <c r="AG6" i="21"/>
  <c r="AF6" i="21"/>
  <c r="AE6" i="21"/>
  <c r="AD6" i="21"/>
  <c r="AC6" i="21"/>
  <c r="AB6" i="21"/>
  <c r="AA6" i="21"/>
  <c r="Z6" i="21"/>
  <c r="Y6" i="21"/>
  <c r="X6" i="21"/>
  <c r="W6" i="21"/>
  <c r="V6" i="21"/>
  <c r="U6" i="21"/>
  <c r="T6" i="21"/>
  <c r="S6" i="21"/>
  <c r="R6" i="21"/>
  <c r="Q6" i="21"/>
  <c r="P6" i="21"/>
  <c r="O6" i="21"/>
  <c r="N6" i="21"/>
  <c r="M6" i="21"/>
  <c r="L6" i="21"/>
  <c r="K6" i="21"/>
  <c r="J6" i="21"/>
  <c r="I6" i="21"/>
  <c r="H6" i="21"/>
  <c r="G6" i="21"/>
  <c r="F6" i="21"/>
  <c r="E6" i="21"/>
  <c r="D6" i="21"/>
  <c r="C6" i="21"/>
  <c r="B6" i="21"/>
  <c r="A6" i="21"/>
  <c r="AK5" i="21"/>
  <c r="AJ5" i="21"/>
  <c r="AI5" i="21"/>
  <c r="AH5" i="21"/>
  <c r="AG5" i="21"/>
  <c r="AF5" i="21"/>
  <c r="AE5" i="21"/>
  <c r="AD5" i="21"/>
  <c r="AC5" i="21"/>
  <c r="AB5" i="21"/>
  <c r="AA5" i="21"/>
  <c r="Z5" i="21"/>
  <c r="Y5" i="21"/>
  <c r="X5" i="21"/>
  <c r="W5" i="21"/>
  <c r="V5" i="21"/>
  <c r="U5" i="21"/>
  <c r="T5" i="21"/>
  <c r="S5" i="21"/>
  <c r="R5" i="21"/>
  <c r="Q5" i="21"/>
  <c r="P5" i="21"/>
  <c r="O5" i="21"/>
  <c r="N5" i="21"/>
  <c r="M5" i="21"/>
  <c r="L5" i="21"/>
  <c r="K5" i="21"/>
  <c r="J5" i="21"/>
  <c r="I5" i="21"/>
  <c r="H5" i="21"/>
  <c r="G5" i="21"/>
  <c r="F5" i="21"/>
  <c r="E5" i="21"/>
  <c r="D5" i="21"/>
  <c r="C5" i="21"/>
  <c r="B5" i="21"/>
  <c r="A5" i="21"/>
  <c r="AK4" i="21"/>
  <c r="AJ4" i="21"/>
  <c r="AI4" i="21"/>
  <c r="AH4" i="21"/>
  <c r="AG4" i="21"/>
  <c r="AF4" i="21"/>
  <c r="AE4" i="21"/>
  <c r="AD4" i="21"/>
  <c r="AC4" i="21"/>
  <c r="AB4" i="21"/>
  <c r="AA4" i="21"/>
  <c r="Z4" i="21"/>
  <c r="Y4" i="21"/>
  <c r="X4" i="21"/>
  <c r="W4" i="21"/>
  <c r="V4" i="21"/>
  <c r="U4" i="21"/>
  <c r="T4" i="21"/>
  <c r="S4" i="21"/>
  <c r="R4" i="21"/>
  <c r="Q4" i="21"/>
  <c r="P4" i="21"/>
  <c r="O4" i="21"/>
  <c r="N4" i="21"/>
  <c r="M4" i="21"/>
  <c r="L4" i="21"/>
  <c r="K4" i="21"/>
  <c r="J4" i="21"/>
  <c r="I4" i="21"/>
  <c r="H4" i="21"/>
  <c r="G4" i="21"/>
  <c r="F4" i="21"/>
  <c r="E4" i="21"/>
  <c r="D4" i="21"/>
  <c r="C4" i="21"/>
  <c r="B4" i="21"/>
  <c r="A4" i="21"/>
  <c r="AK3" i="21"/>
  <c r="AJ3" i="21"/>
  <c r="AI3" i="21"/>
  <c r="AH3" i="21"/>
  <c r="AG3" i="21"/>
  <c r="AF3" i="21"/>
  <c r="AE3" i="21"/>
  <c r="AD3" i="21"/>
  <c r="AC3" i="21"/>
  <c r="AB3" i="21"/>
  <c r="AA3" i="21"/>
  <c r="Z3" i="21"/>
  <c r="Y3" i="21"/>
  <c r="X3" i="21"/>
  <c r="W3" i="21"/>
  <c r="V3" i="21"/>
  <c r="U3" i="21"/>
  <c r="T3" i="21"/>
  <c r="S3" i="21"/>
  <c r="R3" i="21"/>
  <c r="Q3" i="21"/>
  <c r="P3" i="21"/>
  <c r="O3" i="21"/>
  <c r="N3" i="21"/>
  <c r="M3" i="21"/>
  <c r="L3" i="21"/>
  <c r="K3" i="21"/>
  <c r="J3" i="21"/>
  <c r="I3" i="21"/>
  <c r="H3" i="21"/>
  <c r="G3" i="21"/>
  <c r="F3" i="21"/>
  <c r="E3" i="21"/>
  <c r="D3" i="21"/>
  <c r="C3" i="21"/>
  <c r="B3" i="21"/>
  <c r="A3" i="21"/>
  <c r="AK2" i="21"/>
  <c r="AJ2" i="21"/>
  <c r="AI2" i="21"/>
  <c r="AH2" i="21"/>
  <c r="AG2" i="21"/>
  <c r="AF2" i="21"/>
  <c r="AE2" i="21"/>
  <c r="AD2" i="21"/>
  <c r="AC2" i="21"/>
  <c r="AB2" i="21"/>
  <c r="AA2" i="21"/>
  <c r="Z2" i="21"/>
  <c r="Y2" i="21"/>
  <c r="X2" i="21"/>
  <c r="W2" i="21"/>
  <c r="V2" i="21"/>
  <c r="U2" i="21"/>
  <c r="T2" i="21"/>
  <c r="S2" i="21"/>
  <c r="R2" i="21"/>
  <c r="Q2" i="21"/>
  <c r="P2" i="21"/>
  <c r="O2" i="21"/>
  <c r="N2" i="21"/>
  <c r="M2" i="21"/>
  <c r="L2" i="21"/>
  <c r="K2" i="21"/>
  <c r="J2" i="21"/>
  <c r="I2" i="21"/>
  <c r="H2" i="21"/>
  <c r="G2" i="21"/>
  <c r="F2" i="21"/>
  <c r="E2" i="21"/>
  <c r="D2" i="21"/>
  <c r="C2" i="21"/>
  <c r="B2" i="21"/>
  <c r="A2" i="21"/>
  <c r="AK1" i="21"/>
  <c r="AJ1" i="21"/>
  <c r="AI1" i="21"/>
  <c r="AH1" i="21"/>
  <c r="AG1" i="21"/>
  <c r="AF1" i="21"/>
  <c r="AE1" i="21"/>
  <c r="AD1" i="21"/>
  <c r="AC1" i="21"/>
  <c r="AB1" i="21"/>
  <c r="AA1" i="21"/>
  <c r="Z1" i="21"/>
  <c r="Y1" i="21"/>
  <c r="X1" i="21"/>
  <c r="W1" i="21"/>
  <c r="V1" i="21"/>
  <c r="U1" i="21"/>
  <c r="T1" i="21"/>
  <c r="S1" i="21"/>
  <c r="R1" i="21"/>
  <c r="Q1" i="21"/>
  <c r="P1" i="21"/>
  <c r="O1" i="21"/>
  <c r="N1" i="21"/>
  <c r="M1" i="21"/>
  <c r="L1" i="21"/>
  <c r="K1" i="21"/>
  <c r="J1" i="21"/>
  <c r="I1" i="21"/>
  <c r="H1" i="21"/>
  <c r="G1" i="21"/>
  <c r="F1" i="21"/>
  <c r="E1" i="21"/>
  <c r="D1" i="21"/>
  <c r="C1" i="21"/>
  <c r="B1" i="21"/>
  <c r="AK93" i="20"/>
  <c r="AJ93" i="20"/>
  <c r="AI93" i="20"/>
  <c r="AH93" i="20"/>
  <c r="AG93" i="20"/>
  <c r="AF93" i="20"/>
  <c r="AE93" i="20"/>
  <c r="AD93" i="20"/>
  <c r="AC93" i="20"/>
  <c r="AB93" i="20"/>
  <c r="AA93" i="20"/>
  <c r="Z93" i="20"/>
  <c r="Y93" i="20"/>
  <c r="X93" i="20"/>
  <c r="W93" i="20"/>
  <c r="V93" i="20"/>
  <c r="U93" i="20"/>
  <c r="T93" i="20"/>
  <c r="S93" i="20"/>
  <c r="R93" i="20"/>
  <c r="Q93" i="20"/>
  <c r="P93" i="20"/>
  <c r="O93" i="20"/>
  <c r="N93" i="20"/>
  <c r="M93" i="20"/>
  <c r="L93" i="20"/>
  <c r="K93" i="20"/>
  <c r="J93" i="20"/>
  <c r="I93" i="20"/>
  <c r="H93" i="20"/>
  <c r="G93" i="20"/>
  <c r="F93" i="20"/>
  <c r="E93" i="20"/>
  <c r="D93" i="20"/>
  <c r="C93" i="20"/>
  <c r="B93" i="20"/>
  <c r="A93" i="20"/>
  <c r="AK92" i="20"/>
  <c r="AJ92" i="20"/>
  <c r="AI92" i="20"/>
  <c r="AH92" i="20"/>
  <c r="AG92" i="20"/>
  <c r="AF92" i="20"/>
  <c r="AE92" i="20"/>
  <c r="AD92" i="20"/>
  <c r="AC92" i="20"/>
  <c r="AB92" i="20"/>
  <c r="AA92" i="20"/>
  <c r="Z92" i="20"/>
  <c r="Y92" i="20"/>
  <c r="X92" i="20"/>
  <c r="W92" i="20"/>
  <c r="V92" i="20"/>
  <c r="U92" i="20"/>
  <c r="T92" i="20"/>
  <c r="S92" i="20"/>
  <c r="R92" i="20"/>
  <c r="Q92" i="20"/>
  <c r="P92" i="20"/>
  <c r="O92" i="20"/>
  <c r="N92" i="20"/>
  <c r="M92" i="20"/>
  <c r="L92" i="20"/>
  <c r="K92" i="20"/>
  <c r="J92" i="20"/>
  <c r="I92" i="20"/>
  <c r="H92" i="20"/>
  <c r="G92" i="20"/>
  <c r="F92" i="20"/>
  <c r="E92" i="20"/>
  <c r="D92" i="20"/>
  <c r="C92" i="20"/>
  <c r="B92" i="20"/>
  <c r="A92" i="20"/>
  <c r="AK91" i="20"/>
  <c r="AJ91" i="20"/>
  <c r="AI91" i="20"/>
  <c r="AH91" i="20"/>
  <c r="AG91" i="20"/>
  <c r="AF91" i="20"/>
  <c r="AE91" i="20"/>
  <c r="AD91" i="20"/>
  <c r="AC91" i="20"/>
  <c r="AB91" i="20"/>
  <c r="AA91" i="20"/>
  <c r="Z91" i="20"/>
  <c r="Y91" i="20"/>
  <c r="X91" i="20"/>
  <c r="W91" i="20"/>
  <c r="V91" i="20"/>
  <c r="U91" i="20"/>
  <c r="T91" i="20"/>
  <c r="S91" i="20"/>
  <c r="R91" i="20"/>
  <c r="Q91" i="20"/>
  <c r="P91" i="20"/>
  <c r="O91" i="20"/>
  <c r="N91" i="20"/>
  <c r="M91" i="20"/>
  <c r="L91" i="20"/>
  <c r="K91" i="20"/>
  <c r="J91" i="20"/>
  <c r="I91" i="20"/>
  <c r="H91" i="20"/>
  <c r="G91" i="20"/>
  <c r="F91" i="20"/>
  <c r="E91" i="20"/>
  <c r="D91" i="20"/>
  <c r="C91" i="20"/>
  <c r="B91" i="20"/>
  <c r="A91" i="20"/>
  <c r="AK90" i="20"/>
  <c r="AJ90" i="20"/>
  <c r="AI90" i="20"/>
  <c r="AH90" i="20"/>
  <c r="AG90" i="20"/>
  <c r="AF90" i="20"/>
  <c r="AE90" i="20"/>
  <c r="AD90" i="20"/>
  <c r="AC90" i="20"/>
  <c r="AB90" i="20"/>
  <c r="AA90" i="20"/>
  <c r="Z90" i="20"/>
  <c r="Y90" i="20"/>
  <c r="X90" i="20"/>
  <c r="W90" i="20"/>
  <c r="V90" i="20"/>
  <c r="U90" i="20"/>
  <c r="T90" i="20"/>
  <c r="S90" i="20"/>
  <c r="R90" i="20"/>
  <c r="Q90" i="20"/>
  <c r="P90" i="20"/>
  <c r="O90" i="20"/>
  <c r="N90" i="20"/>
  <c r="M90" i="20"/>
  <c r="L90" i="20"/>
  <c r="K90" i="20"/>
  <c r="J90" i="20"/>
  <c r="I90" i="20"/>
  <c r="H90" i="20"/>
  <c r="G90" i="20"/>
  <c r="F90" i="20"/>
  <c r="E90" i="20"/>
  <c r="D90" i="20"/>
  <c r="C90" i="20"/>
  <c r="B90" i="20"/>
  <c r="A90" i="20"/>
  <c r="AK89" i="20"/>
  <c r="AJ89" i="20"/>
  <c r="AI89" i="20"/>
  <c r="AH89" i="20"/>
  <c r="AG89" i="20"/>
  <c r="AF89" i="20"/>
  <c r="AE89" i="20"/>
  <c r="AD89" i="20"/>
  <c r="AC89" i="20"/>
  <c r="AB89" i="20"/>
  <c r="AA89" i="20"/>
  <c r="Z89" i="20"/>
  <c r="Y89" i="20"/>
  <c r="X89" i="20"/>
  <c r="W89" i="20"/>
  <c r="V89" i="20"/>
  <c r="U89" i="20"/>
  <c r="T89" i="20"/>
  <c r="S89" i="20"/>
  <c r="R89" i="20"/>
  <c r="Q89" i="20"/>
  <c r="P89" i="20"/>
  <c r="O89" i="20"/>
  <c r="N89" i="20"/>
  <c r="M89" i="20"/>
  <c r="L89" i="20"/>
  <c r="K89" i="20"/>
  <c r="J89" i="20"/>
  <c r="I89" i="20"/>
  <c r="H89" i="20"/>
  <c r="G89" i="20"/>
  <c r="F89" i="20"/>
  <c r="E89" i="20"/>
  <c r="D89" i="20"/>
  <c r="C89" i="20"/>
  <c r="B89" i="20"/>
  <c r="A89" i="20"/>
  <c r="AK88" i="20"/>
  <c r="AJ88" i="20"/>
  <c r="AI88" i="20"/>
  <c r="AH88" i="20"/>
  <c r="AG88" i="20"/>
  <c r="AF88" i="20"/>
  <c r="AE88" i="20"/>
  <c r="AD88" i="20"/>
  <c r="AC88" i="20"/>
  <c r="AB88" i="20"/>
  <c r="AA88" i="20"/>
  <c r="Z88" i="20"/>
  <c r="Y88" i="20"/>
  <c r="X88" i="20"/>
  <c r="W88" i="20"/>
  <c r="V88" i="20"/>
  <c r="U88" i="20"/>
  <c r="T88" i="20"/>
  <c r="S88" i="20"/>
  <c r="R88" i="20"/>
  <c r="Q88" i="20"/>
  <c r="P88" i="20"/>
  <c r="O88" i="20"/>
  <c r="N88" i="20"/>
  <c r="M88" i="20"/>
  <c r="L88" i="20"/>
  <c r="K88" i="20"/>
  <c r="J88" i="20"/>
  <c r="I88" i="20"/>
  <c r="H88" i="20"/>
  <c r="G88" i="20"/>
  <c r="F88" i="20"/>
  <c r="E88" i="20"/>
  <c r="D88" i="20"/>
  <c r="C88" i="20"/>
  <c r="B88" i="20"/>
  <c r="A88" i="20"/>
  <c r="AK87" i="20"/>
  <c r="AJ87" i="20"/>
  <c r="AI87" i="20"/>
  <c r="AH87" i="20"/>
  <c r="AG87" i="20"/>
  <c r="AF87" i="20"/>
  <c r="AE87" i="20"/>
  <c r="AD87" i="20"/>
  <c r="AC87" i="20"/>
  <c r="AB87" i="20"/>
  <c r="AA87" i="20"/>
  <c r="Z87" i="20"/>
  <c r="Y87" i="20"/>
  <c r="X87" i="20"/>
  <c r="W87" i="20"/>
  <c r="V87" i="20"/>
  <c r="U87" i="20"/>
  <c r="T87" i="20"/>
  <c r="S87" i="20"/>
  <c r="R87" i="20"/>
  <c r="Q87" i="20"/>
  <c r="P87" i="20"/>
  <c r="O87" i="20"/>
  <c r="N87" i="20"/>
  <c r="M87" i="20"/>
  <c r="L87" i="20"/>
  <c r="K87" i="20"/>
  <c r="J87" i="20"/>
  <c r="I87" i="20"/>
  <c r="H87" i="20"/>
  <c r="G87" i="20"/>
  <c r="F87" i="20"/>
  <c r="E87" i="20"/>
  <c r="D87" i="20"/>
  <c r="C87" i="20"/>
  <c r="B87" i="20"/>
  <c r="A87" i="20"/>
  <c r="AK86" i="20"/>
  <c r="AJ86" i="20"/>
  <c r="AI86" i="20"/>
  <c r="AH86" i="20"/>
  <c r="AG86" i="20"/>
  <c r="AF86" i="20"/>
  <c r="AE86" i="20"/>
  <c r="AD86" i="20"/>
  <c r="AC86" i="20"/>
  <c r="AB86" i="20"/>
  <c r="AA86" i="20"/>
  <c r="Z86" i="20"/>
  <c r="Y86" i="20"/>
  <c r="X86" i="20"/>
  <c r="W86" i="20"/>
  <c r="V86" i="20"/>
  <c r="U86" i="20"/>
  <c r="T86" i="20"/>
  <c r="S86" i="20"/>
  <c r="R86" i="20"/>
  <c r="Q86" i="20"/>
  <c r="P86" i="20"/>
  <c r="O86" i="20"/>
  <c r="N86" i="20"/>
  <c r="M86" i="20"/>
  <c r="L86" i="20"/>
  <c r="K86" i="20"/>
  <c r="J86" i="20"/>
  <c r="I86" i="20"/>
  <c r="H86" i="20"/>
  <c r="G86" i="20"/>
  <c r="F86" i="20"/>
  <c r="E86" i="20"/>
  <c r="D86" i="20"/>
  <c r="C86" i="20"/>
  <c r="B86" i="20"/>
  <c r="A86" i="20"/>
  <c r="AK85" i="20"/>
  <c r="AJ85" i="20"/>
  <c r="AI85" i="20"/>
  <c r="AH85" i="20"/>
  <c r="AG85" i="20"/>
  <c r="AF85" i="20"/>
  <c r="AE85" i="20"/>
  <c r="AD85" i="20"/>
  <c r="AC85" i="20"/>
  <c r="AB85" i="20"/>
  <c r="AA85" i="20"/>
  <c r="Z85" i="20"/>
  <c r="Y85" i="20"/>
  <c r="X85" i="20"/>
  <c r="W85" i="20"/>
  <c r="V85" i="20"/>
  <c r="U85" i="20"/>
  <c r="T85" i="20"/>
  <c r="S85" i="20"/>
  <c r="R85" i="20"/>
  <c r="Q85" i="20"/>
  <c r="P85" i="20"/>
  <c r="O85" i="20"/>
  <c r="N85" i="20"/>
  <c r="M85" i="20"/>
  <c r="L85" i="20"/>
  <c r="K85" i="20"/>
  <c r="J85" i="20"/>
  <c r="I85" i="20"/>
  <c r="H85" i="20"/>
  <c r="G85" i="20"/>
  <c r="F85" i="20"/>
  <c r="E85" i="20"/>
  <c r="D85" i="20"/>
  <c r="C85" i="20"/>
  <c r="B85" i="20"/>
  <c r="A85" i="20"/>
  <c r="AK84" i="20"/>
  <c r="AJ84" i="20"/>
  <c r="AI84" i="20"/>
  <c r="AH84" i="20"/>
  <c r="AG84" i="20"/>
  <c r="AF84" i="20"/>
  <c r="AE84" i="20"/>
  <c r="AD84" i="20"/>
  <c r="AC84" i="20"/>
  <c r="AB84" i="20"/>
  <c r="AA84" i="20"/>
  <c r="Z84" i="20"/>
  <c r="Y84" i="20"/>
  <c r="X84" i="20"/>
  <c r="W84" i="20"/>
  <c r="V84" i="20"/>
  <c r="U84" i="20"/>
  <c r="T84" i="20"/>
  <c r="S84" i="20"/>
  <c r="R84" i="20"/>
  <c r="Q84" i="20"/>
  <c r="P84" i="20"/>
  <c r="O84" i="20"/>
  <c r="N84" i="20"/>
  <c r="M84" i="20"/>
  <c r="L84" i="20"/>
  <c r="K84" i="20"/>
  <c r="J84" i="20"/>
  <c r="I84" i="20"/>
  <c r="H84" i="20"/>
  <c r="G84" i="20"/>
  <c r="F84" i="20"/>
  <c r="E84" i="20"/>
  <c r="D84" i="20"/>
  <c r="C84" i="20"/>
  <c r="B84" i="20"/>
  <c r="A84" i="20"/>
  <c r="AK83" i="20"/>
  <c r="AJ83" i="20"/>
  <c r="AI83" i="20"/>
  <c r="AH83" i="20"/>
  <c r="AG83" i="20"/>
  <c r="AF83" i="20"/>
  <c r="AE83" i="20"/>
  <c r="AD83" i="20"/>
  <c r="AC83" i="20"/>
  <c r="AB83" i="20"/>
  <c r="AA83" i="20"/>
  <c r="Z83" i="20"/>
  <c r="Y83" i="20"/>
  <c r="X83" i="20"/>
  <c r="W83" i="20"/>
  <c r="V83" i="20"/>
  <c r="U83" i="20"/>
  <c r="T83" i="20"/>
  <c r="S83" i="20"/>
  <c r="R83" i="20"/>
  <c r="Q83" i="20"/>
  <c r="P83" i="20"/>
  <c r="O83" i="20"/>
  <c r="N83" i="20"/>
  <c r="M83" i="20"/>
  <c r="L83" i="20"/>
  <c r="K83" i="20"/>
  <c r="J83" i="20"/>
  <c r="I83" i="20"/>
  <c r="H83" i="20"/>
  <c r="G83" i="20"/>
  <c r="F83" i="20"/>
  <c r="E83" i="20"/>
  <c r="D83" i="20"/>
  <c r="C83" i="20"/>
  <c r="B83" i="20"/>
  <c r="A83" i="20"/>
  <c r="AK82" i="20"/>
  <c r="AJ82" i="20"/>
  <c r="AI82" i="20"/>
  <c r="AH82" i="20"/>
  <c r="AG82" i="20"/>
  <c r="AF82" i="20"/>
  <c r="AE82" i="20"/>
  <c r="AD82" i="20"/>
  <c r="AC82" i="20"/>
  <c r="AB82" i="20"/>
  <c r="AA82" i="20"/>
  <c r="Z82" i="20"/>
  <c r="Y82" i="20"/>
  <c r="X82" i="20"/>
  <c r="W82" i="20"/>
  <c r="V82" i="20"/>
  <c r="U82" i="20"/>
  <c r="T82" i="20"/>
  <c r="S82" i="20"/>
  <c r="R82" i="20"/>
  <c r="Q82" i="20"/>
  <c r="P82" i="20"/>
  <c r="O82" i="20"/>
  <c r="N82" i="20"/>
  <c r="M82" i="20"/>
  <c r="L82" i="20"/>
  <c r="K82" i="20"/>
  <c r="J82" i="20"/>
  <c r="I82" i="20"/>
  <c r="H82" i="20"/>
  <c r="G82" i="20"/>
  <c r="F82" i="20"/>
  <c r="E82" i="20"/>
  <c r="D82" i="20"/>
  <c r="C82" i="20"/>
  <c r="B82" i="20"/>
  <c r="A82" i="20"/>
  <c r="AK81" i="20"/>
  <c r="AJ81" i="20"/>
  <c r="AI81" i="20"/>
  <c r="AH81" i="20"/>
  <c r="AG81" i="20"/>
  <c r="AF81" i="20"/>
  <c r="AE81" i="20"/>
  <c r="AD81" i="20"/>
  <c r="AC81" i="20"/>
  <c r="AB81" i="20"/>
  <c r="AA81" i="20"/>
  <c r="Z81" i="20"/>
  <c r="Y81" i="20"/>
  <c r="X81" i="20"/>
  <c r="W81" i="20"/>
  <c r="V81" i="20"/>
  <c r="U81" i="20"/>
  <c r="T81" i="20"/>
  <c r="S81" i="20"/>
  <c r="R81" i="20"/>
  <c r="Q81" i="20"/>
  <c r="P81" i="20"/>
  <c r="O81" i="20"/>
  <c r="N81" i="20"/>
  <c r="M81" i="20"/>
  <c r="L81" i="20"/>
  <c r="K81" i="20"/>
  <c r="J81" i="20"/>
  <c r="I81" i="20"/>
  <c r="H81" i="20"/>
  <c r="G81" i="20"/>
  <c r="F81" i="20"/>
  <c r="E81" i="20"/>
  <c r="D81" i="20"/>
  <c r="C81" i="20"/>
  <c r="B81" i="20"/>
  <c r="A81" i="20"/>
  <c r="AK80" i="20"/>
  <c r="AJ80" i="20"/>
  <c r="AI80" i="20"/>
  <c r="AH80" i="20"/>
  <c r="AG80" i="20"/>
  <c r="AF80" i="20"/>
  <c r="AE80" i="20"/>
  <c r="AD80" i="20"/>
  <c r="AC80" i="20"/>
  <c r="AB80" i="20"/>
  <c r="AA80" i="20"/>
  <c r="Z80" i="20"/>
  <c r="Y80" i="20"/>
  <c r="X80" i="20"/>
  <c r="W80" i="20"/>
  <c r="V80" i="20"/>
  <c r="U80" i="20"/>
  <c r="T80" i="20"/>
  <c r="S80" i="20"/>
  <c r="R80" i="20"/>
  <c r="Q80" i="20"/>
  <c r="P80" i="20"/>
  <c r="O80" i="20"/>
  <c r="N80" i="20"/>
  <c r="M80" i="20"/>
  <c r="L80" i="20"/>
  <c r="K80" i="20"/>
  <c r="J80" i="20"/>
  <c r="I80" i="20"/>
  <c r="H80" i="20"/>
  <c r="G80" i="20"/>
  <c r="F80" i="20"/>
  <c r="E80" i="20"/>
  <c r="D80" i="20"/>
  <c r="C80" i="20"/>
  <c r="B80" i="20"/>
  <c r="A80" i="20"/>
  <c r="AK79" i="20"/>
  <c r="AJ79" i="20"/>
  <c r="AI79" i="20"/>
  <c r="AH79" i="20"/>
  <c r="AG79" i="20"/>
  <c r="AF79" i="20"/>
  <c r="AE79" i="20"/>
  <c r="AD79" i="20"/>
  <c r="AC79" i="20"/>
  <c r="AB79" i="20"/>
  <c r="AA79" i="20"/>
  <c r="Z79" i="20"/>
  <c r="Y79" i="20"/>
  <c r="X79" i="20"/>
  <c r="W79" i="20"/>
  <c r="V79" i="20"/>
  <c r="U79" i="20"/>
  <c r="T79" i="20"/>
  <c r="S79" i="20"/>
  <c r="R79" i="20"/>
  <c r="Q79" i="20"/>
  <c r="P79" i="20"/>
  <c r="O79" i="20"/>
  <c r="N79" i="20"/>
  <c r="M79" i="20"/>
  <c r="L79" i="20"/>
  <c r="K79" i="20"/>
  <c r="J79" i="20"/>
  <c r="I79" i="20"/>
  <c r="H79" i="20"/>
  <c r="G79" i="20"/>
  <c r="F79" i="20"/>
  <c r="E79" i="20"/>
  <c r="D79" i="20"/>
  <c r="C79" i="20"/>
  <c r="B79" i="20"/>
  <c r="A79" i="20"/>
  <c r="AK78" i="20"/>
  <c r="AJ78" i="20"/>
  <c r="AI78" i="20"/>
  <c r="AH78" i="20"/>
  <c r="AG78" i="20"/>
  <c r="AF78" i="20"/>
  <c r="AE78" i="20"/>
  <c r="AD78" i="20"/>
  <c r="AC78" i="20"/>
  <c r="AB78" i="20"/>
  <c r="AA78" i="20"/>
  <c r="Z78" i="20"/>
  <c r="Y78" i="20"/>
  <c r="X78" i="20"/>
  <c r="W78" i="20"/>
  <c r="V78" i="20"/>
  <c r="U78" i="20"/>
  <c r="T78" i="20"/>
  <c r="S78" i="20"/>
  <c r="R78" i="20"/>
  <c r="Q78" i="20"/>
  <c r="P78" i="20"/>
  <c r="O78" i="20"/>
  <c r="N78" i="20"/>
  <c r="M78" i="20"/>
  <c r="L78" i="20"/>
  <c r="K78" i="20"/>
  <c r="J78" i="20"/>
  <c r="I78" i="20"/>
  <c r="H78" i="20"/>
  <c r="G78" i="20"/>
  <c r="F78" i="20"/>
  <c r="E78" i="20"/>
  <c r="D78" i="20"/>
  <c r="C78" i="20"/>
  <c r="B78" i="20"/>
  <c r="A78" i="20"/>
  <c r="AK77" i="20"/>
  <c r="AJ77" i="20"/>
  <c r="AI77" i="20"/>
  <c r="AH77" i="20"/>
  <c r="AG77" i="20"/>
  <c r="AF77" i="20"/>
  <c r="AE77" i="20"/>
  <c r="AD77" i="20"/>
  <c r="AC77" i="20"/>
  <c r="AB77" i="20"/>
  <c r="AA77" i="20"/>
  <c r="Z77" i="20"/>
  <c r="Y77" i="20"/>
  <c r="X77" i="20"/>
  <c r="W77" i="20"/>
  <c r="V77" i="20"/>
  <c r="U77" i="20"/>
  <c r="T77" i="20"/>
  <c r="S77" i="20"/>
  <c r="R77" i="20"/>
  <c r="Q77" i="20"/>
  <c r="P77" i="20"/>
  <c r="O77" i="20"/>
  <c r="N77" i="20"/>
  <c r="M77" i="20"/>
  <c r="L77" i="20"/>
  <c r="K77" i="20"/>
  <c r="J77" i="20"/>
  <c r="I77" i="20"/>
  <c r="H77" i="20"/>
  <c r="G77" i="20"/>
  <c r="F77" i="20"/>
  <c r="E77" i="20"/>
  <c r="D77" i="20"/>
  <c r="C77" i="20"/>
  <c r="B77" i="20"/>
  <c r="A77" i="20"/>
  <c r="AK76" i="20"/>
  <c r="AJ76" i="20"/>
  <c r="AI76" i="20"/>
  <c r="AH76" i="20"/>
  <c r="AG76" i="20"/>
  <c r="AF76" i="20"/>
  <c r="AE76" i="20"/>
  <c r="AD76" i="20"/>
  <c r="AC76" i="20"/>
  <c r="AB76" i="20"/>
  <c r="AA76" i="20"/>
  <c r="Z76" i="20"/>
  <c r="Y76" i="20"/>
  <c r="X76" i="20"/>
  <c r="W76" i="20"/>
  <c r="V76" i="20"/>
  <c r="U76" i="20"/>
  <c r="T76" i="20"/>
  <c r="S76" i="20"/>
  <c r="R76" i="20"/>
  <c r="Q76" i="20"/>
  <c r="P76" i="20"/>
  <c r="O76" i="20"/>
  <c r="N76" i="20"/>
  <c r="M76" i="20"/>
  <c r="L76" i="20"/>
  <c r="K76" i="20"/>
  <c r="J76" i="20"/>
  <c r="I76" i="20"/>
  <c r="H76" i="20"/>
  <c r="G76" i="20"/>
  <c r="F76" i="20"/>
  <c r="E76" i="20"/>
  <c r="D76" i="20"/>
  <c r="C76" i="20"/>
  <c r="B76" i="20"/>
  <c r="A76" i="20"/>
  <c r="AK75" i="20"/>
  <c r="AJ75" i="20"/>
  <c r="AI75" i="20"/>
  <c r="AH75" i="20"/>
  <c r="AG75" i="20"/>
  <c r="AF75" i="20"/>
  <c r="AE75" i="20"/>
  <c r="AD75" i="20"/>
  <c r="AC75" i="20"/>
  <c r="AB75" i="20"/>
  <c r="AA75" i="20"/>
  <c r="Z75" i="20"/>
  <c r="Y75" i="20"/>
  <c r="X75" i="20"/>
  <c r="W75" i="20"/>
  <c r="V75" i="20"/>
  <c r="U75" i="20"/>
  <c r="T75" i="20"/>
  <c r="S75" i="20"/>
  <c r="R75" i="20"/>
  <c r="Q75" i="20"/>
  <c r="P75" i="20"/>
  <c r="O75" i="20"/>
  <c r="N75" i="20"/>
  <c r="M75" i="20"/>
  <c r="L75" i="20"/>
  <c r="K75" i="20"/>
  <c r="J75" i="20"/>
  <c r="I75" i="20"/>
  <c r="H75" i="20"/>
  <c r="G75" i="20"/>
  <c r="F75" i="20"/>
  <c r="E75" i="20"/>
  <c r="D75" i="20"/>
  <c r="C75" i="20"/>
  <c r="B75" i="20"/>
  <c r="A75" i="20"/>
  <c r="AK74" i="20"/>
  <c r="AJ74" i="20"/>
  <c r="AI74" i="20"/>
  <c r="AH74" i="20"/>
  <c r="AG74" i="20"/>
  <c r="AF74" i="20"/>
  <c r="AE74" i="20"/>
  <c r="AD74" i="20"/>
  <c r="AC74" i="20"/>
  <c r="AB74" i="20"/>
  <c r="AA74" i="20"/>
  <c r="Z74" i="20"/>
  <c r="Y74" i="20"/>
  <c r="X74" i="20"/>
  <c r="W74" i="20"/>
  <c r="V74" i="20"/>
  <c r="U74" i="20"/>
  <c r="T74" i="20"/>
  <c r="S74" i="20"/>
  <c r="R74" i="20"/>
  <c r="Q74" i="20"/>
  <c r="P74" i="20"/>
  <c r="O74" i="20"/>
  <c r="N74" i="20"/>
  <c r="M74" i="20"/>
  <c r="L74" i="20"/>
  <c r="K74" i="20"/>
  <c r="J74" i="20"/>
  <c r="I74" i="20"/>
  <c r="H74" i="20"/>
  <c r="G74" i="20"/>
  <c r="F74" i="20"/>
  <c r="E74" i="20"/>
  <c r="D74" i="20"/>
  <c r="C74" i="20"/>
  <c r="B74" i="20"/>
  <c r="A74" i="20"/>
  <c r="AK73" i="20"/>
  <c r="AJ73" i="20"/>
  <c r="AI73" i="20"/>
  <c r="AH73" i="20"/>
  <c r="AG73" i="20"/>
  <c r="AF73" i="20"/>
  <c r="AE73" i="20"/>
  <c r="AD73" i="20"/>
  <c r="AC73" i="20"/>
  <c r="AB73" i="20"/>
  <c r="AA73" i="20"/>
  <c r="Z73" i="20"/>
  <c r="Y73" i="20"/>
  <c r="X73" i="20"/>
  <c r="W73" i="20"/>
  <c r="V73" i="20"/>
  <c r="U73" i="20"/>
  <c r="T73" i="20"/>
  <c r="S73" i="20"/>
  <c r="R73" i="20"/>
  <c r="Q73" i="20"/>
  <c r="P73" i="20"/>
  <c r="O73" i="20"/>
  <c r="N73" i="20"/>
  <c r="M73" i="20"/>
  <c r="L73" i="20"/>
  <c r="K73" i="20"/>
  <c r="J73" i="20"/>
  <c r="I73" i="20"/>
  <c r="H73" i="20"/>
  <c r="G73" i="20"/>
  <c r="F73" i="20"/>
  <c r="E73" i="20"/>
  <c r="D73" i="20"/>
  <c r="C73" i="20"/>
  <c r="B73" i="20"/>
  <c r="A73" i="20"/>
  <c r="AK72" i="20"/>
  <c r="AJ72" i="20"/>
  <c r="AI72" i="20"/>
  <c r="AH72" i="20"/>
  <c r="AG72" i="20"/>
  <c r="AF72" i="20"/>
  <c r="AE72" i="20"/>
  <c r="AD72" i="20"/>
  <c r="AC72" i="20"/>
  <c r="AB72" i="20"/>
  <c r="AA72" i="20"/>
  <c r="Z72" i="20"/>
  <c r="Y72" i="20"/>
  <c r="X72" i="20"/>
  <c r="W72" i="20"/>
  <c r="V72" i="20"/>
  <c r="U72" i="20"/>
  <c r="T72" i="20"/>
  <c r="S72" i="20"/>
  <c r="R72" i="20"/>
  <c r="Q72" i="20"/>
  <c r="P72" i="20"/>
  <c r="O72" i="20"/>
  <c r="N72" i="20"/>
  <c r="M72" i="20"/>
  <c r="L72" i="20"/>
  <c r="K72" i="20"/>
  <c r="J72" i="20"/>
  <c r="I72" i="20"/>
  <c r="H72" i="20"/>
  <c r="G72" i="20"/>
  <c r="F72" i="20"/>
  <c r="E72" i="20"/>
  <c r="D72" i="20"/>
  <c r="C72" i="20"/>
  <c r="B72" i="20"/>
  <c r="A72" i="20"/>
  <c r="AK71" i="20"/>
  <c r="AJ71" i="20"/>
  <c r="AI71" i="20"/>
  <c r="AH71" i="20"/>
  <c r="AG71" i="20"/>
  <c r="AF71" i="20"/>
  <c r="AE71" i="20"/>
  <c r="AD71" i="20"/>
  <c r="AC71" i="20"/>
  <c r="AB71" i="20"/>
  <c r="AA71" i="20"/>
  <c r="Z71" i="20"/>
  <c r="Y71" i="20"/>
  <c r="X71" i="20"/>
  <c r="W71" i="20"/>
  <c r="V71" i="20"/>
  <c r="U71" i="20"/>
  <c r="T71" i="20"/>
  <c r="S71" i="20"/>
  <c r="R71" i="20"/>
  <c r="Q71" i="20"/>
  <c r="P71" i="20"/>
  <c r="O71" i="20"/>
  <c r="N71" i="20"/>
  <c r="M71" i="20"/>
  <c r="L71" i="20"/>
  <c r="K71" i="20"/>
  <c r="J71" i="20"/>
  <c r="I71" i="20"/>
  <c r="H71" i="20"/>
  <c r="G71" i="20"/>
  <c r="F71" i="20"/>
  <c r="E71" i="20"/>
  <c r="D71" i="20"/>
  <c r="C71" i="20"/>
  <c r="B71" i="20"/>
  <c r="A71" i="20"/>
  <c r="AK70" i="20"/>
  <c r="AJ70" i="20"/>
  <c r="AI70" i="20"/>
  <c r="AH70" i="20"/>
  <c r="AG70" i="20"/>
  <c r="AF70" i="20"/>
  <c r="AE70" i="20"/>
  <c r="AD70" i="20"/>
  <c r="AC70" i="20"/>
  <c r="AB70" i="20"/>
  <c r="AA70" i="20"/>
  <c r="Z70" i="20"/>
  <c r="Y70" i="20"/>
  <c r="X70" i="20"/>
  <c r="W70" i="20"/>
  <c r="V70" i="20"/>
  <c r="U70" i="20"/>
  <c r="T70" i="20"/>
  <c r="S70" i="20"/>
  <c r="R70" i="20"/>
  <c r="Q70" i="20"/>
  <c r="P70" i="20"/>
  <c r="O70" i="20"/>
  <c r="N70" i="20"/>
  <c r="M70" i="20"/>
  <c r="L70" i="20"/>
  <c r="K70" i="20"/>
  <c r="J70" i="20"/>
  <c r="I70" i="20"/>
  <c r="H70" i="20"/>
  <c r="G70" i="20"/>
  <c r="F70" i="20"/>
  <c r="E70" i="20"/>
  <c r="D70" i="20"/>
  <c r="C70" i="20"/>
  <c r="B70" i="20"/>
  <c r="A70" i="20"/>
  <c r="AK69" i="20"/>
  <c r="AJ69" i="20"/>
  <c r="AI69" i="20"/>
  <c r="AH69" i="20"/>
  <c r="AG69" i="20"/>
  <c r="AF69" i="20"/>
  <c r="AE69" i="20"/>
  <c r="AD69" i="20"/>
  <c r="AC69" i="20"/>
  <c r="AB69" i="20"/>
  <c r="AA69" i="20"/>
  <c r="Z69" i="20"/>
  <c r="Y69" i="20"/>
  <c r="X69" i="20"/>
  <c r="W69" i="20"/>
  <c r="V69" i="20"/>
  <c r="U69" i="20"/>
  <c r="T69" i="20"/>
  <c r="S69" i="20"/>
  <c r="R69" i="20"/>
  <c r="Q69" i="20"/>
  <c r="P69" i="20"/>
  <c r="O69" i="20"/>
  <c r="N69" i="20"/>
  <c r="M69" i="20"/>
  <c r="L69" i="20"/>
  <c r="K69" i="20"/>
  <c r="J69" i="20"/>
  <c r="I69" i="20"/>
  <c r="H69" i="20"/>
  <c r="G69" i="20"/>
  <c r="F69" i="20"/>
  <c r="E69" i="20"/>
  <c r="D69" i="20"/>
  <c r="C69" i="20"/>
  <c r="B69" i="20"/>
  <c r="A69" i="20"/>
  <c r="AK68" i="20"/>
  <c r="AJ68" i="20"/>
  <c r="AI68" i="20"/>
  <c r="AH68" i="20"/>
  <c r="AG68" i="20"/>
  <c r="AF68" i="20"/>
  <c r="AE68" i="20"/>
  <c r="AD68" i="20"/>
  <c r="AC68" i="20"/>
  <c r="AB68" i="20"/>
  <c r="AA68" i="20"/>
  <c r="Z68" i="20"/>
  <c r="Y68" i="20"/>
  <c r="X68" i="20"/>
  <c r="W68" i="20"/>
  <c r="V68" i="20"/>
  <c r="U68" i="20"/>
  <c r="T68" i="20"/>
  <c r="S68" i="20"/>
  <c r="R68" i="20"/>
  <c r="Q68" i="20"/>
  <c r="P68" i="20"/>
  <c r="O68" i="20"/>
  <c r="N68" i="20"/>
  <c r="M68" i="20"/>
  <c r="L68" i="20"/>
  <c r="K68" i="20"/>
  <c r="J68" i="20"/>
  <c r="I68" i="20"/>
  <c r="H68" i="20"/>
  <c r="G68" i="20"/>
  <c r="F68" i="20"/>
  <c r="E68" i="20"/>
  <c r="D68" i="20"/>
  <c r="C68" i="20"/>
  <c r="B68" i="20"/>
  <c r="A68" i="20"/>
  <c r="AK67" i="20"/>
  <c r="AJ67" i="20"/>
  <c r="AI67" i="20"/>
  <c r="AH67" i="20"/>
  <c r="AG67" i="20"/>
  <c r="AF67" i="20"/>
  <c r="AE67" i="20"/>
  <c r="AD67" i="20"/>
  <c r="AC67" i="20"/>
  <c r="AB67" i="20"/>
  <c r="AA67" i="20"/>
  <c r="Z67" i="20"/>
  <c r="Y67" i="20"/>
  <c r="X67" i="20"/>
  <c r="W67" i="20"/>
  <c r="V67" i="20"/>
  <c r="U67" i="20"/>
  <c r="T67" i="20"/>
  <c r="S67" i="20"/>
  <c r="R67" i="20"/>
  <c r="Q67" i="20"/>
  <c r="P67" i="20"/>
  <c r="O67" i="20"/>
  <c r="N67" i="20"/>
  <c r="M67" i="20"/>
  <c r="L67" i="20"/>
  <c r="K67" i="20"/>
  <c r="J67" i="20"/>
  <c r="I67" i="20"/>
  <c r="H67" i="20"/>
  <c r="G67" i="20"/>
  <c r="F67" i="20"/>
  <c r="E67" i="20"/>
  <c r="D67" i="20"/>
  <c r="C67" i="20"/>
  <c r="B67" i="20"/>
  <c r="A67" i="20"/>
  <c r="AK66" i="20"/>
  <c r="AJ66" i="20"/>
  <c r="AI66" i="20"/>
  <c r="AH66" i="20"/>
  <c r="AG66" i="20"/>
  <c r="AF66" i="20"/>
  <c r="AE66" i="20"/>
  <c r="AD66" i="20"/>
  <c r="AC66" i="20"/>
  <c r="AB66" i="20"/>
  <c r="AA66" i="20"/>
  <c r="Z66" i="20"/>
  <c r="Y66" i="20"/>
  <c r="X66" i="20"/>
  <c r="W66" i="20"/>
  <c r="V66" i="20"/>
  <c r="U66" i="20"/>
  <c r="T66" i="20"/>
  <c r="S66" i="20"/>
  <c r="R66" i="20"/>
  <c r="Q66" i="20"/>
  <c r="P66" i="20"/>
  <c r="O66" i="20"/>
  <c r="N66" i="20"/>
  <c r="M66" i="20"/>
  <c r="L66" i="20"/>
  <c r="K66" i="20"/>
  <c r="J66" i="20"/>
  <c r="I66" i="20"/>
  <c r="H66" i="20"/>
  <c r="G66" i="20"/>
  <c r="F66" i="20"/>
  <c r="E66" i="20"/>
  <c r="D66" i="20"/>
  <c r="C66" i="20"/>
  <c r="B66" i="20"/>
  <c r="A66" i="20"/>
  <c r="AK65" i="20"/>
  <c r="AJ65" i="20"/>
  <c r="AI65" i="20"/>
  <c r="AH65" i="20"/>
  <c r="AG65" i="20"/>
  <c r="AF65" i="20"/>
  <c r="AE65" i="20"/>
  <c r="AD65" i="20"/>
  <c r="AC65" i="20"/>
  <c r="AB65" i="20"/>
  <c r="AA65" i="20"/>
  <c r="Z65" i="20"/>
  <c r="Y65" i="20"/>
  <c r="X65" i="20"/>
  <c r="W65" i="20"/>
  <c r="V65" i="20"/>
  <c r="U65" i="20"/>
  <c r="T65" i="20"/>
  <c r="S65" i="20"/>
  <c r="R65" i="20"/>
  <c r="Q65" i="20"/>
  <c r="P65" i="20"/>
  <c r="O65" i="20"/>
  <c r="N65" i="20"/>
  <c r="M65" i="20"/>
  <c r="L65" i="20"/>
  <c r="K65" i="20"/>
  <c r="J65" i="20"/>
  <c r="I65" i="20"/>
  <c r="H65" i="20"/>
  <c r="G65" i="20"/>
  <c r="F65" i="20"/>
  <c r="E65" i="20"/>
  <c r="D65" i="20"/>
  <c r="C65" i="20"/>
  <c r="B65" i="20"/>
  <c r="A65" i="20"/>
  <c r="AK64" i="20"/>
  <c r="AJ64" i="20"/>
  <c r="AI64" i="20"/>
  <c r="AH64" i="20"/>
  <c r="AG64" i="20"/>
  <c r="AF64" i="20"/>
  <c r="AE64" i="20"/>
  <c r="AD64" i="20"/>
  <c r="AC64" i="20"/>
  <c r="AB64" i="20"/>
  <c r="AA64" i="20"/>
  <c r="Z64" i="20"/>
  <c r="Y64" i="20"/>
  <c r="X64" i="20"/>
  <c r="W64" i="20"/>
  <c r="V64" i="20"/>
  <c r="U64" i="20"/>
  <c r="T64" i="20"/>
  <c r="S64" i="20"/>
  <c r="R64" i="20"/>
  <c r="Q64" i="20"/>
  <c r="P64" i="20"/>
  <c r="O64" i="20"/>
  <c r="N64" i="20"/>
  <c r="M64" i="20"/>
  <c r="L64" i="20"/>
  <c r="K64" i="20"/>
  <c r="J64" i="20"/>
  <c r="I64" i="20"/>
  <c r="H64" i="20"/>
  <c r="G64" i="20"/>
  <c r="F64" i="20"/>
  <c r="E64" i="20"/>
  <c r="D64" i="20"/>
  <c r="C64" i="20"/>
  <c r="B64" i="20"/>
  <c r="A64" i="20"/>
  <c r="AK63" i="20"/>
  <c r="AJ63" i="20"/>
  <c r="AI63" i="20"/>
  <c r="AH63" i="20"/>
  <c r="AG63" i="20"/>
  <c r="AF63" i="20"/>
  <c r="AE63" i="20"/>
  <c r="AD63" i="20"/>
  <c r="AC63" i="20"/>
  <c r="AB63" i="20"/>
  <c r="AA63" i="20"/>
  <c r="Z63" i="20"/>
  <c r="Y63" i="20"/>
  <c r="X63" i="20"/>
  <c r="W63" i="20"/>
  <c r="V63" i="20"/>
  <c r="U63" i="20"/>
  <c r="T63" i="20"/>
  <c r="S63" i="20"/>
  <c r="R63" i="20"/>
  <c r="Q63" i="20"/>
  <c r="P63" i="20"/>
  <c r="O63" i="20"/>
  <c r="N63" i="20"/>
  <c r="M63" i="20"/>
  <c r="L63" i="20"/>
  <c r="K63" i="20"/>
  <c r="J63" i="20"/>
  <c r="I63" i="20"/>
  <c r="H63" i="20"/>
  <c r="G63" i="20"/>
  <c r="F63" i="20"/>
  <c r="E63" i="20"/>
  <c r="D63" i="20"/>
  <c r="C63" i="20"/>
  <c r="B63" i="20"/>
  <c r="A63" i="20"/>
  <c r="AK62" i="20"/>
  <c r="AJ62" i="20"/>
  <c r="AI62" i="20"/>
  <c r="AH62" i="20"/>
  <c r="AG62" i="20"/>
  <c r="AF62" i="20"/>
  <c r="AE62" i="20"/>
  <c r="AD62" i="20"/>
  <c r="AC62" i="20"/>
  <c r="AB62" i="20"/>
  <c r="AA62" i="20"/>
  <c r="Z62" i="20"/>
  <c r="Y62" i="20"/>
  <c r="X62" i="20"/>
  <c r="W62" i="20"/>
  <c r="V62" i="20"/>
  <c r="U62" i="20"/>
  <c r="T62" i="20"/>
  <c r="S62" i="20"/>
  <c r="R62" i="20"/>
  <c r="Q62" i="20"/>
  <c r="P62" i="20"/>
  <c r="O62" i="20"/>
  <c r="N62" i="20"/>
  <c r="M62" i="20"/>
  <c r="L62" i="20"/>
  <c r="K62" i="20"/>
  <c r="J62" i="20"/>
  <c r="I62" i="20"/>
  <c r="H62" i="20"/>
  <c r="G62" i="20"/>
  <c r="F62" i="20"/>
  <c r="E62" i="20"/>
  <c r="D62" i="20"/>
  <c r="C62" i="20"/>
  <c r="B62" i="20"/>
  <c r="A62" i="20"/>
  <c r="AK61" i="20"/>
  <c r="AJ61" i="20"/>
  <c r="AI61" i="20"/>
  <c r="AH61" i="20"/>
  <c r="AG61" i="20"/>
  <c r="AF61" i="20"/>
  <c r="AE61" i="20"/>
  <c r="AD61" i="20"/>
  <c r="AC61" i="20"/>
  <c r="AB61" i="20"/>
  <c r="AA61" i="20"/>
  <c r="Z61" i="20"/>
  <c r="Y61" i="20"/>
  <c r="X61" i="20"/>
  <c r="W61" i="20"/>
  <c r="V61" i="20"/>
  <c r="U61" i="20"/>
  <c r="T61" i="20"/>
  <c r="S61" i="20"/>
  <c r="R61" i="20"/>
  <c r="Q61" i="20"/>
  <c r="P61" i="20"/>
  <c r="O61" i="20"/>
  <c r="N61" i="20"/>
  <c r="M61" i="20"/>
  <c r="L61" i="20"/>
  <c r="K61" i="20"/>
  <c r="J61" i="20"/>
  <c r="I61" i="20"/>
  <c r="H61" i="20"/>
  <c r="G61" i="20"/>
  <c r="F61" i="20"/>
  <c r="E61" i="20"/>
  <c r="D61" i="20"/>
  <c r="C61" i="20"/>
  <c r="B61" i="20"/>
  <c r="A61" i="20"/>
  <c r="AK60" i="20"/>
  <c r="AJ60" i="20"/>
  <c r="AI60" i="20"/>
  <c r="AH60" i="20"/>
  <c r="AG60" i="20"/>
  <c r="AF60" i="20"/>
  <c r="AE60" i="20"/>
  <c r="AD60" i="20"/>
  <c r="AC60" i="20"/>
  <c r="AB60" i="20"/>
  <c r="AA60" i="20"/>
  <c r="Z60" i="20"/>
  <c r="Y60" i="20"/>
  <c r="X60" i="20"/>
  <c r="W60" i="20"/>
  <c r="V60" i="20"/>
  <c r="U60" i="20"/>
  <c r="T60" i="20"/>
  <c r="S60" i="20"/>
  <c r="R60" i="20"/>
  <c r="Q60" i="20"/>
  <c r="P60" i="20"/>
  <c r="O60" i="20"/>
  <c r="N60" i="20"/>
  <c r="M60" i="20"/>
  <c r="L60" i="20"/>
  <c r="K60" i="20"/>
  <c r="J60" i="20"/>
  <c r="I60" i="20"/>
  <c r="H60" i="20"/>
  <c r="G60" i="20"/>
  <c r="F60" i="20"/>
  <c r="E60" i="20"/>
  <c r="D60" i="20"/>
  <c r="C60" i="20"/>
  <c r="B60" i="20"/>
  <c r="A60" i="20"/>
  <c r="AK59" i="20"/>
  <c r="AJ59" i="20"/>
  <c r="AI59" i="20"/>
  <c r="AH59" i="20"/>
  <c r="AG59" i="20"/>
  <c r="AF59" i="20"/>
  <c r="AE59" i="20"/>
  <c r="AD59" i="20"/>
  <c r="AC59" i="20"/>
  <c r="AB59" i="20"/>
  <c r="AA59" i="20"/>
  <c r="Z59" i="20"/>
  <c r="Y59" i="20"/>
  <c r="X59" i="20"/>
  <c r="W59" i="20"/>
  <c r="V59" i="20"/>
  <c r="U59" i="20"/>
  <c r="T59" i="20"/>
  <c r="S59" i="20"/>
  <c r="R59" i="20"/>
  <c r="Q59" i="20"/>
  <c r="P59" i="20"/>
  <c r="O59" i="20"/>
  <c r="N59" i="20"/>
  <c r="M59" i="20"/>
  <c r="L59" i="20"/>
  <c r="K59" i="20"/>
  <c r="J59" i="20"/>
  <c r="I59" i="20"/>
  <c r="H59" i="20"/>
  <c r="G59" i="20"/>
  <c r="F59" i="20"/>
  <c r="E59" i="20"/>
  <c r="D59" i="20"/>
  <c r="C59" i="20"/>
  <c r="B59" i="20"/>
  <c r="A59" i="20"/>
  <c r="AK58" i="20"/>
  <c r="AJ58" i="20"/>
  <c r="AI58" i="20"/>
  <c r="AH58" i="20"/>
  <c r="AG58" i="20"/>
  <c r="AF58" i="20"/>
  <c r="AE58" i="20"/>
  <c r="AD58" i="20"/>
  <c r="AC58" i="20"/>
  <c r="AB58" i="20"/>
  <c r="AA58" i="20"/>
  <c r="Z58" i="20"/>
  <c r="Y58" i="20"/>
  <c r="X58" i="20"/>
  <c r="W58" i="20"/>
  <c r="V58" i="20"/>
  <c r="U58" i="20"/>
  <c r="T58" i="20"/>
  <c r="S58" i="20"/>
  <c r="R58" i="20"/>
  <c r="Q58" i="20"/>
  <c r="P58" i="20"/>
  <c r="O58" i="20"/>
  <c r="N58" i="20"/>
  <c r="M58" i="20"/>
  <c r="L58" i="20"/>
  <c r="K58" i="20"/>
  <c r="J58" i="20"/>
  <c r="I58" i="20"/>
  <c r="H58" i="20"/>
  <c r="G58" i="20"/>
  <c r="F58" i="20"/>
  <c r="E58" i="20"/>
  <c r="D58" i="20"/>
  <c r="C58" i="20"/>
  <c r="B58" i="20"/>
  <c r="A58" i="20"/>
  <c r="AK57" i="20"/>
  <c r="AJ57" i="20"/>
  <c r="AI57" i="20"/>
  <c r="AH57" i="20"/>
  <c r="AG57" i="20"/>
  <c r="AF57" i="20"/>
  <c r="AE57" i="20"/>
  <c r="AD57" i="20"/>
  <c r="AC57" i="20"/>
  <c r="AB57" i="20"/>
  <c r="AA57" i="20"/>
  <c r="Z57" i="20"/>
  <c r="Y57" i="20"/>
  <c r="X57" i="20"/>
  <c r="W57" i="20"/>
  <c r="V57" i="20"/>
  <c r="U57" i="20"/>
  <c r="T57" i="20"/>
  <c r="S57" i="20"/>
  <c r="R57" i="20"/>
  <c r="Q57" i="20"/>
  <c r="P57" i="20"/>
  <c r="O57" i="20"/>
  <c r="N57" i="20"/>
  <c r="M57" i="20"/>
  <c r="L57" i="20"/>
  <c r="K57" i="20"/>
  <c r="J57" i="20"/>
  <c r="I57" i="20"/>
  <c r="H57" i="20"/>
  <c r="G57" i="20"/>
  <c r="F57" i="20"/>
  <c r="E57" i="20"/>
  <c r="D57" i="20"/>
  <c r="C57" i="20"/>
  <c r="B57" i="20"/>
  <c r="A57" i="20"/>
  <c r="AK56" i="20"/>
  <c r="AJ56" i="20"/>
  <c r="AI56" i="20"/>
  <c r="AH56" i="20"/>
  <c r="AG56" i="20"/>
  <c r="AF56" i="20"/>
  <c r="AE56" i="20"/>
  <c r="AD56" i="20"/>
  <c r="AC56" i="20"/>
  <c r="AB56" i="20"/>
  <c r="AA56" i="20"/>
  <c r="Z56" i="20"/>
  <c r="Y56" i="20"/>
  <c r="X56" i="20"/>
  <c r="W56" i="20"/>
  <c r="V56" i="20"/>
  <c r="U56" i="20"/>
  <c r="T56" i="20"/>
  <c r="S56" i="20"/>
  <c r="R56" i="20"/>
  <c r="Q56" i="20"/>
  <c r="P56" i="20"/>
  <c r="O56" i="20"/>
  <c r="N56" i="20"/>
  <c r="M56" i="20"/>
  <c r="L56" i="20"/>
  <c r="K56" i="20"/>
  <c r="J56" i="20"/>
  <c r="I56" i="20"/>
  <c r="H56" i="20"/>
  <c r="G56" i="20"/>
  <c r="F56" i="20"/>
  <c r="E56" i="20"/>
  <c r="D56" i="20"/>
  <c r="C56" i="20"/>
  <c r="B56" i="20"/>
  <c r="A56" i="20"/>
  <c r="AK55" i="20"/>
  <c r="AJ55" i="20"/>
  <c r="AI55" i="20"/>
  <c r="AH55" i="20"/>
  <c r="AG55" i="20"/>
  <c r="AF55" i="20"/>
  <c r="AE55" i="20"/>
  <c r="AD55" i="20"/>
  <c r="AC55" i="20"/>
  <c r="AB55" i="20"/>
  <c r="AA55" i="20"/>
  <c r="Z55" i="20"/>
  <c r="Y55" i="20"/>
  <c r="X55" i="20"/>
  <c r="W55" i="20"/>
  <c r="V55" i="20"/>
  <c r="U55" i="20"/>
  <c r="T55" i="20"/>
  <c r="S55" i="20"/>
  <c r="R55" i="20"/>
  <c r="Q55" i="20"/>
  <c r="P55" i="20"/>
  <c r="O55" i="20"/>
  <c r="N55" i="20"/>
  <c r="M55" i="20"/>
  <c r="L55" i="20"/>
  <c r="K55" i="20"/>
  <c r="J55" i="20"/>
  <c r="I55" i="20"/>
  <c r="H55" i="20"/>
  <c r="G55" i="20"/>
  <c r="F55" i="20"/>
  <c r="E55" i="20"/>
  <c r="D55" i="20"/>
  <c r="C55" i="20"/>
  <c r="B55" i="20"/>
  <c r="A55" i="20"/>
  <c r="AK54" i="20"/>
  <c r="AJ54" i="20"/>
  <c r="AI54" i="20"/>
  <c r="AH54" i="20"/>
  <c r="AG54" i="20"/>
  <c r="AF54" i="20"/>
  <c r="AE54" i="20"/>
  <c r="AD54" i="20"/>
  <c r="AC54" i="20"/>
  <c r="AB54" i="20"/>
  <c r="AA54" i="20"/>
  <c r="Z54" i="20"/>
  <c r="Y54" i="20"/>
  <c r="X54" i="20"/>
  <c r="W54" i="20"/>
  <c r="V54" i="20"/>
  <c r="U54" i="20"/>
  <c r="T54" i="20"/>
  <c r="S54" i="20"/>
  <c r="R54" i="20"/>
  <c r="Q54" i="20"/>
  <c r="P54" i="20"/>
  <c r="O54" i="20"/>
  <c r="N54" i="20"/>
  <c r="M54" i="20"/>
  <c r="L54" i="20"/>
  <c r="K54" i="20"/>
  <c r="J54" i="20"/>
  <c r="I54" i="20"/>
  <c r="H54" i="20"/>
  <c r="G54" i="20"/>
  <c r="F54" i="20"/>
  <c r="E54" i="20"/>
  <c r="D54" i="20"/>
  <c r="C54" i="20"/>
  <c r="B54" i="20"/>
  <c r="A54" i="20"/>
  <c r="AK53" i="20"/>
  <c r="AJ53" i="20"/>
  <c r="AI53" i="20"/>
  <c r="AH53" i="20"/>
  <c r="AG53" i="20"/>
  <c r="AF53" i="20"/>
  <c r="AE53" i="20"/>
  <c r="AD53" i="20"/>
  <c r="AC53" i="20"/>
  <c r="AB53" i="20"/>
  <c r="AA53" i="20"/>
  <c r="Z53" i="20"/>
  <c r="Y53" i="20"/>
  <c r="X53" i="20"/>
  <c r="W53" i="20"/>
  <c r="V53" i="20"/>
  <c r="U53" i="20"/>
  <c r="T53" i="20"/>
  <c r="S53" i="20"/>
  <c r="R53" i="20"/>
  <c r="Q53" i="20"/>
  <c r="P53" i="20"/>
  <c r="O53" i="20"/>
  <c r="N53" i="20"/>
  <c r="M53" i="20"/>
  <c r="L53" i="20"/>
  <c r="K53" i="20"/>
  <c r="J53" i="20"/>
  <c r="I53" i="20"/>
  <c r="H53" i="20"/>
  <c r="G53" i="20"/>
  <c r="F53" i="20"/>
  <c r="E53" i="20"/>
  <c r="D53" i="20"/>
  <c r="C53" i="20"/>
  <c r="B53" i="20"/>
  <c r="A53" i="20"/>
  <c r="AK52" i="20"/>
  <c r="AJ52" i="20"/>
  <c r="AI52" i="20"/>
  <c r="AH52" i="20"/>
  <c r="AG52" i="20"/>
  <c r="AF52" i="20"/>
  <c r="AE52" i="20"/>
  <c r="AD52" i="20"/>
  <c r="AC52" i="20"/>
  <c r="AB52" i="20"/>
  <c r="AA52" i="20"/>
  <c r="Z52" i="20"/>
  <c r="Y52" i="20"/>
  <c r="X52" i="20"/>
  <c r="W52" i="20"/>
  <c r="V52" i="20"/>
  <c r="U52" i="20"/>
  <c r="T52" i="20"/>
  <c r="S52" i="20"/>
  <c r="R52" i="20"/>
  <c r="Q52" i="20"/>
  <c r="P52" i="20"/>
  <c r="O52" i="20"/>
  <c r="N52" i="20"/>
  <c r="M52" i="20"/>
  <c r="L52" i="20"/>
  <c r="K52" i="20"/>
  <c r="J52" i="20"/>
  <c r="I52" i="20"/>
  <c r="H52" i="20"/>
  <c r="G52" i="20"/>
  <c r="F52" i="20"/>
  <c r="E52" i="20"/>
  <c r="D52" i="20"/>
  <c r="C52" i="20"/>
  <c r="B52" i="20"/>
  <c r="A52" i="20"/>
  <c r="AK51" i="20"/>
  <c r="AJ51" i="20"/>
  <c r="AI51" i="20"/>
  <c r="AH51" i="20"/>
  <c r="AG51" i="20"/>
  <c r="AF51" i="20"/>
  <c r="AE51" i="20"/>
  <c r="AD51" i="20"/>
  <c r="AC51" i="20"/>
  <c r="AB51" i="20"/>
  <c r="AA51" i="20"/>
  <c r="Z51" i="20"/>
  <c r="Y51" i="20"/>
  <c r="X51" i="20"/>
  <c r="W51" i="20"/>
  <c r="V51" i="20"/>
  <c r="U51" i="20"/>
  <c r="T51" i="20"/>
  <c r="S51" i="20"/>
  <c r="R51" i="20"/>
  <c r="Q51" i="20"/>
  <c r="P51" i="20"/>
  <c r="O51" i="20"/>
  <c r="N51" i="20"/>
  <c r="M51" i="20"/>
  <c r="L51" i="20"/>
  <c r="K51" i="20"/>
  <c r="J51" i="20"/>
  <c r="I51" i="20"/>
  <c r="H51" i="20"/>
  <c r="G51" i="20"/>
  <c r="F51" i="20"/>
  <c r="E51" i="20"/>
  <c r="D51" i="20"/>
  <c r="C51" i="20"/>
  <c r="B51" i="20"/>
  <c r="A51" i="20"/>
  <c r="AK50" i="20"/>
  <c r="AJ50" i="20"/>
  <c r="AI50" i="20"/>
  <c r="AH50" i="20"/>
  <c r="AG50" i="20"/>
  <c r="AF50" i="20"/>
  <c r="AE50" i="20"/>
  <c r="AD50" i="20"/>
  <c r="AC50" i="20"/>
  <c r="AB50" i="20"/>
  <c r="AA50" i="20"/>
  <c r="Z50" i="20"/>
  <c r="Y50" i="20"/>
  <c r="X50" i="20"/>
  <c r="W50" i="20"/>
  <c r="V50" i="20"/>
  <c r="U50" i="20"/>
  <c r="T50" i="20"/>
  <c r="S50" i="20"/>
  <c r="R50" i="20"/>
  <c r="Q50" i="20"/>
  <c r="P50" i="20"/>
  <c r="O50" i="20"/>
  <c r="N50" i="20"/>
  <c r="M50" i="20"/>
  <c r="L50" i="20"/>
  <c r="K50" i="20"/>
  <c r="J50" i="20"/>
  <c r="I50" i="20"/>
  <c r="H50" i="20"/>
  <c r="G50" i="20"/>
  <c r="F50" i="20"/>
  <c r="E50" i="20"/>
  <c r="D50" i="20"/>
  <c r="C50" i="20"/>
  <c r="B50" i="20"/>
  <c r="A50" i="20"/>
  <c r="AK49" i="20"/>
  <c r="AJ49" i="20"/>
  <c r="AI49" i="20"/>
  <c r="AH49" i="20"/>
  <c r="AG49" i="20"/>
  <c r="AF49" i="20"/>
  <c r="AE49" i="20"/>
  <c r="AD49" i="20"/>
  <c r="AC49" i="20"/>
  <c r="AB49" i="20"/>
  <c r="AA49" i="20"/>
  <c r="Z49" i="20"/>
  <c r="Y49" i="20"/>
  <c r="X49" i="20"/>
  <c r="W49" i="20"/>
  <c r="V49" i="20"/>
  <c r="U49" i="20"/>
  <c r="T49" i="20"/>
  <c r="S49" i="20"/>
  <c r="R49" i="20"/>
  <c r="Q49" i="20"/>
  <c r="P49" i="20"/>
  <c r="O49" i="20"/>
  <c r="N49" i="20"/>
  <c r="M49" i="20"/>
  <c r="L49" i="20"/>
  <c r="K49" i="20"/>
  <c r="J49" i="20"/>
  <c r="I49" i="20"/>
  <c r="H49" i="20"/>
  <c r="G49" i="20"/>
  <c r="F49" i="20"/>
  <c r="E49" i="20"/>
  <c r="D49" i="20"/>
  <c r="C49" i="20"/>
  <c r="B49" i="20"/>
  <c r="A49" i="20"/>
  <c r="AK48" i="20"/>
  <c r="AJ48" i="20"/>
  <c r="AI48" i="20"/>
  <c r="AH48" i="20"/>
  <c r="AG48" i="20"/>
  <c r="AF48" i="20"/>
  <c r="AE48" i="20"/>
  <c r="AD48" i="20"/>
  <c r="AC48" i="20"/>
  <c r="AB48" i="20"/>
  <c r="AA48" i="20"/>
  <c r="Z48" i="20"/>
  <c r="Y48" i="20"/>
  <c r="X48" i="20"/>
  <c r="W48" i="20"/>
  <c r="V48" i="20"/>
  <c r="U48" i="20"/>
  <c r="T48" i="20"/>
  <c r="S48" i="20"/>
  <c r="R48" i="20"/>
  <c r="Q48" i="20"/>
  <c r="P48" i="20"/>
  <c r="O48" i="20"/>
  <c r="N48" i="20"/>
  <c r="M48" i="20"/>
  <c r="L48" i="20"/>
  <c r="K48" i="20"/>
  <c r="J48" i="20"/>
  <c r="I48" i="20"/>
  <c r="H48" i="20"/>
  <c r="G48" i="20"/>
  <c r="F48" i="20"/>
  <c r="E48" i="20"/>
  <c r="D48" i="20"/>
  <c r="C48" i="20"/>
  <c r="B48" i="20"/>
  <c r="A48" i="20"/>
  <c r="AK47" i="20"/>
  <c r="AJ47" i="20"/>
  <c r="AI47" i="20"/>
  <c r="AH47" i="20"/>
  <c r="AG47" i="20"/>
  <c r="AF47" i="20"/>
  <c r="AE47" i="20"/>
  <c r="AD47" i="20"/>
  <c r="AC47" i="20"/>
  <c r="AB47" i="20"/>
  <c r="AA47" i="20"/>
  <c r="Z47" i="20"/>
  <c r="Y47" i="20"/>
  <c r="X47" i="20"/>
  <c r="W47" i="20"/>
  <c r="V47" i="20"/>
  <c r="U47" i="20"/>
  <c r="T47" i="20"/>
  <c r="S47" i="20"/>
  <c r="R47" i="20"/>
  <c r="Q47" i="20"/>
  <c r="P47" i="20"/>
  <c r="O47" i="20"/>
  <c r="N47" i="20"/>
  <c r="M47" i="20"/>
  <c r="L47" i="20"/>
  <c r="K47" i="20"/>
  <c r="J47" i="20"/>
  <c r="I47" i="20"/>
  <c r="H47" i="20"/>
  <c r="G47" i="20"/>
  <c r="F47" i="20"/>
  <c r="E47" i="20"/>
  <c r="D47" i="20"/>
  <c r="C47" i="20"/>
  <c r="B47" i="20"/>
  <c r="A47" i="20"/>
  <c r="AK46" i="20"/>
  <c r="AJ46" i="20"/>
  <c r="AI46" i="20"/>
  <c r="AH46" i="20"/>
  <c r="AG46" i="20"/>
  <c r="AF46" i="20"/>
  <c r="AE46" i="20"/>
  <c r="AD46" i="20"/>
  <c r="AC46" i="20"/>
  <c r="AB46" i="20"/>
  <c r="AA46" i="20"/>
  <c r="Z46" i="20"/>
  <c r="Y46" i="20"/>
  <c r="X46" i="20"/>
  <c r="W46" i="20"/>
  <c r="V46" i="20"/>
  <c r="U46" i="20"/>
  <c r="T46" i="20"/>
  <c r="S46" i="20"/>
  <c r="R46" i="20"/>
  <c r="Q46" i="20"/>
  <c r="P46" i="20"/>
  <c r="O46" i="20"/>
  <c r="N46" i="20"/>
  <c r="M46" i="20"/>
  <c r="L46" i="20"/>
  <c r="K46" i="20"/>
  <c r="J46" i="20"/>
  <c r="I46" i="20"/>
  <c r="H46" i="20"/>
  <c r="G46" i="20"/>
  <c r="F46" i="20"/>
  <c r="E46" i="20"/>
  <c r="D46" i="20"/>
  <c r="C46" i="20"/>
  <c r="B46" i="20"/>
  <c r="A46" i="20"/>
  <c r="AK45" i="20"/>
  <c r="AJ45" i="20"/>
  <c r="AI45" i="20"/>
  <c r="AH45" i="20"/>
  <c r="AG45" i="20"/>
  <c r="AF45" i="20"/>
  <c r="AE45" i="20"/>
  <c r="AD45" i="20"/>
  <c r="AC45" i="20"/>
  <c r="AB45" i="20"/>
  <c r="AA45" i="20"/>
  <c r="Z45" i="20"/>
  <c r="Y45" i="20"/>
  <c r="X45" i="20"/>
  <c r="W45" i="20"/>
  <c r="V45" i="20"/>
  <c r="U45" i="20"/>
  <c r="T45" i="20"/>
  <c r="S45" i="20"/>
  <c r="R45" i="20"/>
  <c r="Q45" i="20"/>
  <c r="P45" i="20"/>
  <c r="O45" i="20"/>
  <c r="N45" i="20"/>
  <c r="M45" i="20"/>
  <c r="L45" i="20"/>
  <c r="K45" i="20"/>
  <c r="J45" i="20"/>
  <c r="I45" i="20"/>
  <c r="H45" i="20"/>
  <c r="G45" i="20"/>
  <c r="F45" i="20"/>
  <c r="E45" i="20"/>
  <c r="D45" i="20"/>
  <c r="C45" i="20"/>
  <c r="B45" i="20"/>
  <c r="A45" i="20"/>
  <c r="AK44" i="20"/>
  <c r="AJ44" i="20"/>
  <c r="AI44" i="20"/>
  <c r="AH44" i="20"/>
  <c r="AG44" i="20"/>
  <c r="AF44" i="20"/>
  <c r="AE44" i="20"/>
  <c r="AD44" i="20"/>
  <c r="AC44" i="20"/>
  <c r="AB44" i="20"/>
  <c r="AA44" i="20"/>
  <c r="Z44" i="20"/>
  <c r="Y44" i="20"/>
  <c r="X44" i="20"/>
  <c r="W44" i="20"/>
  <c r="V44" i="20"/>
  <c r="U44" i="20"/>
  <c r="T44" i="20"/>
  <c r="S44" i="20"/>
  <c r="R44" i="20"/>
  <c r="Q44" i="20"/>
  <c r="P44" i="20"/>
  <c r="O44" i="20"/>
  <c r="N44" i="20"/>
  <c r="M44" i="20"/>
  <c r="L44" i="20"/>
  <c r="K44" i="20"/>
  <c r="J44" i="20"/>
  <c r="I44" i="20"/>
  <c r="H44" i="20"/>
  <c r="G44" i="20"/>
  <c r="F44" i="20"/>
  <c r="E44" i="20"/>
  <c r="D44" i="20"/>
  <c r="C44" i="20"/>
  <c r="B44" i="20"/>
  <c r="A44" i="20"/>
  <c r="AK43" i="20"/>
  <c r="AJ43" i="20"/>
  <c r="AI43" i="20"/>
  <c r="AH43" i="20"/>
  <c r="AG43" i="20"/>
  <c r="AF43" i="20"/>
  <c r="AE43" i="20"/>
  <c r="AD43" i="20"/>
  <c r="AC43" i="20"/>
  <c r="AB43" i="20"/>
  <c r="AA43" i="20"/>
  <c r="Z43" i="20"/>
  <c r="Y43" i="20"/>
  <c r="X43" i="20"/>
  <c r="W43" i="20"/>
  <c r="V43" i="20"/>
  <c r="U43" i="20"/>
  <c r="T43" i="20"/>
  <c r="S43" i="20"/>
  <c r="R43" i="20"/>
  <c r="Q43" i="20"/>
  <c r="P43" i="20"/>
  <c r="O43" i="20"/>
  <c r="N43" i="20"/>
  <c r="M43" i="20"/>
  <c r="L43" i="20"/>
  <c r="K43" i="20"/>
  <c r="J43" i="20"/>
  <c r="I43" i="20"/>
  <c r="H43" i="20"/>
  <c r="G43" i="20"/>
  <c r="F43" i="20"/>
  <c r="E43" i="20"/>
  <c r="D43" i="20"/>
  <c r="C43" i="20"/>
  <c r="B43" i="20"/>
  <c r="A43" i="20"/>
  <c r="AK42" i="20"/>
  <c r="AJ42" i="20"/>
  <c r="AI42" i="20"/>
  <c r="AH42" i="20"/>
  <c r="AG42" i="20"/>
  <c r="AF42" i="20"/>
  <c r="AE42" i="20"/>
  <c r="AD42" i="20"/>
  <c r="AC42" i="20"/>
  <c r="AB42" i="20"/>
  <c r="AA42" i="20"/>
  <c r="Z42" i="20"/>
  <c r="Y42" i="20"/>
  <c r="X42" i="20"/>
  <c r="W42" i="20"/>
  <c r="V42" i="20"/>
  <c r="U42" i="20"/>
  <c r="T42" i="20"/>
  <c r="S42" i="20"/>
  <c r="R42" i="20"/>
  <c r="Q42" i="20"/>
  <c r="P42" i="20"/>
  <c r="O42" i="20"/>
  <c r="N42" i="20"/>
  <c r="M42" i="20"/>
  <c r="L42" i="20"/>
  <c r="K42" i="20"/>
  <c r="J42" i="20"/>
  <c r="I42" i="20"/>
  <c r="H42" i="20"/>
  <c r="G42" i="20"/>
  <c r="F42" i="20"/>
  <c r="E42" i="20"/>
  <c r="D42" i="20"/>
  <c r="C42" i="20"/>
  <c r="B42" i="20"/>
  <c r="A42" i="20"/>
  <c r="AK41" i="20"/>
  <c r="AJ41" i="20"/>
  <c r="AI41" i="20"/>
  <c r="AH41" i="20"/>
  <c r="AG41" i="20"/>
  <c r="AF41" i="20"/>
  <c r="AE41" i="20"/>
  <c r="AD41" i="20"/>
  <c r="AC41" i="20"/>
  <c r="AB41" i="20"/>
  <c r="AA41" i="20"/>
  <c r="Z41" i="20"/>
  <c r="Y41" i="20"/>
  <c r="X41" i="20"/>
  <c r="W41" i="20"/>
  <c r="V41" i="20"/>
  <c r="U41" i="20"/>
  <c r="T41" i="20"/>
  <c r="S41" i="20"/>
  <c r="R41" i="20"/>
  <c r="Q41" i="20"/>
  <c r="P41" i="20"/>
  <c r="O41" i="20"/>
  <c r="N41" i="20"/>
  <c r="M41" i="20"/>
  <c r="L41" i="20"/>
  <c r="K41" i="20"/>
  <c r="J41" i="20"/>
  <c r="I41" i="20"/>
  <c r="H41" i="20"/>
  <c r="G41" i="20"/>
  <c r="F41" i="20"/>
  <c r="E41" i="20"/>
  <c r="D41" i="20"/>
  <c r="C41" i="20"/>
  <c r="B41" i="20"/>
  <c r="A41" i="20"/>
  <c r="AK40" i="20"/>
  <c r="AJ40" i="20"/>
  <c r="AI40" i="20"/>
  <c r="AH40" i="20"/>
  <c r="AG40" i="20"/>
  <c r="AF40" i="20"/>
  <c r="AE40" i="20"/>
  <c r="AD40" i="20"/>
  <c r="AC40" i="20"/>
  <c r="AB40" i="20"/>
  <c r="AA40" i="20"/>
  <c r="Z40" i="20"/>
  <c r="Y40" i="20"/>
  <c r="X40" i="20"/>
  <c r="W40" i="20"/>
  <c r="V40" i="20"/>
  <c r="U40" i="20"/>
  <c r="T40" i="20"/>
  <c r="S40" i="20"/>
  <c r="R40" i="20"/>
  <c r="Q40" i="20"/>
  <c r="P40" i="20"/>
  <c r="O40" i="20"/>
  <c r="N40" i="20"/>
  <c r="M40" i="20"/>
  <c r="L40" i="20"/>
  <c r="K40" i="20"/>
  <c r="J40" i="20"/>
  <c r="I40" i="20"/>
  <c r="H40" i="20"/>
  <c r="G40" i="20"/>
  <c r="F40" i="20"/>
  <c r="E40" i="20"/>
  <c r="D40" i="20"/>
  <c r="C40" i="20"/>
  <c r="B40" i="20"/>
  <c r="A40" i="20"/>
  <c r="AK39" i="20"/>
  <c r="AJ39" i="20"/>
  <c r="AI39" i="20"/>
  <c r="AH39" i="20"/>
  <c r="AG39" i="20"/>
  <c r="AF39" i="20"/>
  <c r="AE39" i="20"/>
  <c r="AD39" i="20"/>
  <c r="AC39" i="20"/>
  <c r="AB39" i="20"/>
  <c r="AA39" i="20"/>
  <c r="Z39" i="20"/>
  <c r="Y39" i="20"/>
  <c r="X39" i="20"/>
  <c r="W39" i="20"/>
  <c r="V39" i="20"/>
  <c r="U39" i="20"/>
  <c r="T39" i="20"/>
  <c r="S39" i="20"/>
  <c r="R39" i="20"/>
  <c r="Q39" i="20"/>
  <c r="P39" i="20"/>
  <c r="O39" i="20"/>
  <c r="N39" i="20"/>
  <c r="M39" i="20"/>
  <c r="L39" i="20"/>
  <c r="K39" i="20"/>
  <c r="J39" i="20"/>
  <c r="I39" i="20"/>
  <c r="H39" i="20"/>
  <c r="G39" i="20"/>
  <c r="F39" i="20"/>
  <c r="E39" i="20"/>
  <c r="D39" i="20"/>
  <c r="C39" i="20"/>
  <c r="B39" i="20"/>
  <c r="A39" i="20"/>
  <c r="AK38" i="20"/>
  <c r="AJ38" i="20"/>
  <c r="AI38" i="20"/>
  <c r="AH38" i="20"/>
  <c r="AG38" i="20"/>
  <c r="AF38" i="20"/>
  <c r="AE38" i="20"/>
  <c r="AD38" i="20"/>
  <c r="AC38" i="20"/>
  <c r="AB38" i="20"/>
  <c r="AA38" i="20"/>
  <c r="Z38" i="20"/>
  <c r="Y38" i="20"/>
  <c r="X38" i="20"/>
  <c r="W38" i="20"/>
  <c r="V38" i="20"/>
  <c r="U38" i="20"/>
  <c r="T38" i="20"/>
  <c r="S38" i="20"/>
  <c r="R38" i="20"/>
  <c r="Q38" i="20"/>
  <c r="P38" i="20"/>
  <c r="O38" i="20"/>
  <c r="N38" i="20"/>
  <c r="M38" i="20"/>
  <c r="L38" i="20"/>
  <c r="K38" i="20"/>
  <c r="J38" i="20"/>
  <c r="I38" i="20"/>
  <c r="H38" i="20"/>
  <c r="G38" i="20"/>
  <c r="F38" i="20"/>
  <c r="E38" i="20"/>
  <c r="D38" i="20"/>
  <c r="C38" i="20"/>
  <c r="B38" i="20"/>
  <c r="A38" i="20"/>
  <c r="AK37" i="20"/>
  <c r="AJ37" i="20"/>
  <c r="AI37" i="20"/>
  <c r="AH37" i="20"/>
  <c r="AG37" i="20"/>
  <c r="AF37" i="20"/>
  <c r="AE37" i="20"/>
  <c r="AD37" i="20"/>
  <c r="AC37" i="20"/>
  <c r="AB37" i="20"/>
  <c r="AA37" i="20"/>
  <c r="Z37" i="20"/>
  <c r="Y37" i="20"/>
  <c r="X37" i="20"/>
  <c r="W37" i="20"/>
  <c r="V37" i="20"/>
  <c r="U37" i="20"/>
  <c r="T37" i="20"/>
  <c r="S37" i="20"/>
  <c r="R37" i="20"/>
  <c r="Q37" i="20"/>
  <c r="P37" i="20"/>
  <c r="O37" i="20"/>
  <c r="N37" i="20"/>
  <c r="M37" i="20"/>
  <c r="L37" i="20"/>
  <c r="K37" i="20"/>
  <c r="J37" i="20"/>
  <c r="I37" i="20"/>
  <c r="H37" i="20"/>
  <c r="G37" i="20"/>
  <c r="F37" i="20"/>
  <c r="E37" i="20"/>
  <c r="D37" i="20"/>
  <c r="C37" i="20"/>
  <c r="B37" i="20"/>
  <c r="A37" i="20"/>
  <c r="AK36" i="20"/>
  <c r="AJ36" i="20"/>
  <c r="AI36" i="20"/>
  <c r="AH36" i="20"/>
  <c r="AG36" i="20"/>
  <c r="AF36" i="20"/>
  <c r="AE36" i="20"/>
  <c r="AD36" i="20"/>
  <c r="AC36" i="20"/>
  <c r="AB36" i="20"/>
  <c r="AA36" i="20"/>
  <c r="Z36" i="20"/>
  <c r="Y36" i="20"/>
  <c r="X36" i="20"/>
  <c r="W36" i="20"/>
  <c r="V36" i="20"/>
  <c r="U36" i="20"/>
  <c r="T36" i="20"/>
  <c r="S36" i="20"/>
  <c r="R36" i="20"/>
  <c r="Q36" i="20"/>
  <c r="P36" i="20"/>
  <c r="O36" i="20"/>
  <c r="N36" i="20"/>
  <c r="M36" i="20"/>
  <c r="L36" i="20"/>
  <c r="K36" i="20"/>
  <c r="J36" i="20"/>
  <c r="I36" i="20"/>
  <c r="H36" i="20"/>
  <c r="G36" i="20"/>
  <c r="F36" i="20"/>
  <c r="E36" i="20"/>
  <c r="D36" i="20"/>
  <c r="C36" i="20"/>
  <c r="B36" i="20"/>
  <c r="A36" i="20"/>
  <c r="AK35" i="20"/>
  <c r="AJ35" i="20"/>
  <c r="AI35" i="20"/>
  <c r="AH35" i="20"/>
  <c r="AG35" i="20"/>
  <c r="AF35" i="20"/>
  <c r="AE35" i="20"/>
  <c r="AD35" i="20"/>
  <c r="AC35" i="20"/>
  <c r="AB35" i="20"/>
  <c r="AA35" i="20"/>
  <c r="Z35" i="20"/>
  <c r="Y35" i="20"/>
  <c r="X35" i="20"/>
  <c r="W35" i="20"/>
  <c r="V35" i="20"/>
  <c r="U35" i="20"/>
  <c r="T35" i="20"/>
  <c r="S35" i="20"/>
  <c r="R35" i="20"/>
  <c r="Q35" i="20"/>
  <c r="P35" i="20"/>
  <c r="O35" i="20"/>
  <c r="N35" i="20"/>
  <c r="M35" i="20"/>
  <c r="L35" i="20"/>
  <c r="K35" i="20"/>
  <c r="J35" i="20"/>
  <c r="I35" i="20"/>
  <c r="H35" i="20"/>
  <c r="G35" i="20"/>
  <c r="F35" i="20"/>
  <c r="E35" i="20"/>
  <c r="D35" i="20"/>
  <c r="C35" i="20"/>
  <c r="B35" i="20"/>
  <c r="A35" i="20"/>
  <c r="AK34" i="20"/>
  <c r="AJ34" i="20"/>
  <c r="AI34" i="20"/>
  <c r="AH34" i="20"/>
  <c r="AG34" i="20"/>
  <c r="AF34" i="20"/>
  <c r="AE34" i="20"/>
  <c r="AD34" i="20"/>
  <c r="AC34" i="20"/>
  <c r="AB34" i="20"/>
  <c r="AA34" i="20"/>
  <c r="Z34" i="20"/>
  <c r="Y34" i="20"/>
  <c r="X34" i="20"/>
  <c r="W34" i="20"/>
  <c r="V34" i="20"/>
  <c r="U34" i="20"/>
  <c r="T34" i="20"/>
  <c r="S34" i="20"/>
  <c r="R34" i="20"/>
  <c r="Q34" i="20"/>
  <c r="P34" i="20"/>
  <c r="O34" i="20"/>
  <c r="N34" i="20"/>
  <c r="M34" i="20"/>
  <c r="L34" i="20"/>
  <c r="K34" i="20"/>
  <c r="J34" i="20"/>
  <c r="I34" i="20"/>
  <c r="H34" i="20"/>
  <c r="G34" i="20"/>
  <c r="F34" i="20"/>
  <c r="E34" i="20"/>
  <c r="D34" i="20"/>
  <c r="C34" i="20"/>
  <c r="B34" i="20"/>
  <c r="A34" i="20"/>
  <c r="AK33" i="20"/>
  <c r="AJ33" i="20"/>
  <c r="AI33" i="20"/>
  <c r="AH33" i="20"/>
  <c r="AG33" i="20"/>
  <c r="AF33" i="20"/>
  <c r="AE33" i="20"/>
  <c r="AD33" i="20"/>
  <c r="AC33" i="20"/>
  <c r="AB33" i="20"/>
  <c r="AA33" i="20"/>
  <c r="Z33" i="20"/>
  <c r="Y33" i="20"/>
  <c r="X33" i="20"/>
  <c r="W33" i="20"/>
  <c r="V33" i="20"/>
  <c r="U33" i="20"/>
  <c r="T33" i="20"/>
  <c r="S33" i="20"/>
  <c r="R33" i="20"/>
  <c r="Q33" i="20"/>
  <c r="P33" i="20"/>
  <c r="O33" i="20"/>
  <c r="N33" i="20"/>
  <c r="M33" i="20"/>
  <c r="L33" i="20"/>
  <c r="K33" i="20"/>
  <c r="J33" i="20"/>
  <c r="I33" i="20"/>
  <c r="H33" i="20"/>
  <c r="G33" i="20"/>
  <c r="F33" i="20"/>
  <c r="E33" i="20"/>
  <c r="D33" i="20"/>
  <c r="C33" i="20"/>
  <c r="B33" i="20"/>
  <c r="A33" i="20"/>
  <c r="AK32" i="20"/>
  <c r="AJ32" i="20"/>
  <c r="AI32" i="20"/>
  <c r="AH32" i="20"/>
  <c r="AG32" i="20"/>
  <c r="AF32" i="20"/>
  <c r="AE32" i="20"/>
  <c r="AD32" i="20"/>
  <c r="AC32" i="20"/>
  <c r="AB32" i="20"/>
  <c r="AA32" i="20"/>
  <c r="Z32" i="20"/>
  <c r="Y32" i="20"/>
  <c r="X32" i="20"/>
  <c r="W32" i="20"/>
  <c r="V32" i="20"/>
  <c r="U32" i="20"/>
  <c r="T32" i="20"/>
  <c r="S32" i="20"/>
  <c r="R32" i="20"/>
  <c r="Q32" i="20"/>
  <c r="P32" i="20"/>
  <c r="O32" i="20"/>
  <c r="N32" i="20"/>
  <c r="M32" i="20"/>
  <c r="L32" i="20"/>
  <c r="K32" i="20"/>
  <c r="J32" i="20"/>
  <c r="I32" i="20"/>
  <c r="H32" i="20"/>
  <c r="G32" i="20"/>
  <c r="F32" i="20"/>
  <c r="E32" i="20"/>
  <c r="D32" i="20"/>
  <c r="C32" i="20"/>
  <c r="B32" i="20"/>
  <c r="A32" i="20"/>
  <c r="AK31" i="20"/>
  <c r="AJ31" i="20"/>
  <c r="AI31" i="20"/>
  <c r="AH31" i="20"/>
  <c r="AG31" i="20"/>
  <c r="AF31" i="20"/>
  <c r="AE31" i="20"/>
  <c r="AD31" i="20"/>
  <c r="AC31" i="20"/>
  <c r="AB31" i="20"/>
  <c r="AA31" i="20"/>
  <c r="Z31" i="20"/>
  <c r="Y31" i="20"/>
  <c r="X31" i="20"/>
  <c r="W31" i="20"/>
  <c r="V31" i="20"/>
  <c r="U31" i="20"/>
  <c r="T31" i="20"/>
  <c r="S31" i="20"/>
  <c r="R31" i="20"/>
  <c r="Q31" i="20"/>
  <c r="P31" i="20"/>
  <c r="O31" i="20"/>
  <c r="N31" i="20"/>
  <c r="M31" i="20"/>
  <c r="L31" i="20"/>
  <c r="K31" i="20"/>
  <c r="J31" i="20"/>
  <c r="I31" i="20"/>
  <c r="H31" i="20"/>
  <c r="G31" i="20"/>
  <c r="F31" i="20"/>
  <c r="E31" i="20"/>
  <c r="D31" i="20"/>
  <c r="C31" i="20"/>
  <c r="B31" i="20"/>
  <c r="A31" i="20"/>
  <c r="AK30" i="20"/>
  <c r="AJ30" i="20"/>
  <c r="AI30" i="20"/>
  <c r="AH30" i="20"/>
  <c r="AG30" i="20"/>
  <c r="AF30" i="20"/>
  <c r="AE30" i="20"/>
  <c r="AD30" i="20"/>
  <c r="AC30" i="20"/>
  <c r="AB30" i="20"/>
  <c r="AA30" i="20"/>
  <c r="Z30" i="20"/>
  <c r="Y30" i="20"/>
  <c r="X30" i="20"/>
  <c r="W30" i="20"/>
  <c r="V30" i="20"/>
  <c r="U30" i="20"/>
  <c r="T30" i="20"/>
  <c r="S30" i="20"/>
  <c r="R30" i="20"/>
  <c r="Q30" i="20"/>
  <c r="P30" i="20"/>
  <c r="O30" i="20"/>
  <c r="N30" i="20"/>
  <c r="M30" i="20"/>
  <c r="L30" i="20"/>
  <c r="K30" i="20"/>
  <c r="J30" i="20"/>
  <c r="I30" i="20"/>
  <c r="H30" i="20"/>
  <c r="G30" i="20"/>
  <c r="F30" i="20"/>
  <c r="E30" i="20"/>
  <c r="D30" i="20"/>
  <c r="C30" i="20"/>
  <c r="B30" i="20"/>
  <c r="A30" i="20"/>
  <c r="AK29" i="20"/>
  <c r="AJ29" i="20"/>
  <c r="AI29" i="20"/>
  <c r="AH29" i="20"/>
  <c r="AG29" i="20"/>
  <c r="AF29" i="20"/>
  <c r="AE29" i="20"/>
  <c r="AD29" i="20"/>
  <c r="AC29" i="20"/>
  <c r="AB29" i="20"/>
  <c r="AA29" i="20"/>
  <c r="Z29" i="20"/>
  <c r="Y29" i="20"/>
  <c r="X29" i="20"/>
  <c r="W29" i="20"/>
  <c r="V29" i="20"/>
  <c r="U29" i="20"/>
  <c r="T29" i="20"/>
  <c r="S29" i="20"/>
  <c r="R29" i="20"/>
  <c r="Q29" i="20"/>
  <c r="P29" i="20"/>
  <c r="O29" i="20"/>
  <c r="N29" i="20"/>
  <c r="M29" i="20"/>
  <c r="L29" i="20"/>
  <c r="K29" i="20"/>
  <c r="J29" i="20"/>
  <c r="I29" i="20"/>
  <c r="H29" i="20"/>
  <c r="G29" i="20"/>
  <c r="F29" i="20"/>
  <c r="E29" i="20"/>
  <c r="D29" i="20"/>
  <c r="C29" i="20"/>
  <c r="B29" i="20"/>
  <c r="A29" i="20"/>
  <c r="AK28" i="20"/>
  <c r="AJ28" i="20"/>
  <c r="AI28" i="20"/>
  <c r="AH28" i="20"/>
  <c r="AG28" i="20"/>
  <c r="AF28" i="20"/>
  <c r="AE28" i="20"/>
  <c r="AD28" i="20"/>
  <c r="AC28" i="20"/>
  <c r="AB28" i="20"/>
  <c r="AA28" i="20"/>
  <c r="Z28" i="20"/>
  <c r="Y28" i="20"/>
  <c r="X28" i="20"/>
  <c r="W28" i="20"/>
  <c r="V28" i="20"/>
  <c r="U28" i="20"/>
  <c r="T28" i="20"/>
  <c r="S28" i="20"/>
  <c r="R28" i="20"/>
  <c r="Q28" i="20"/>
  <c r="P28" i="20"/>
  <c r="O28" i="20"/>
  <c r="N28" i="20"/>
  <c r="M28" i="20"/>
  <c r="L28" i="20"/>
  <c r="K28" i="20"/>
  <c r="J28" i="20"/>
  <c r="I28" i="20"/>
  <c r="H28" i="20"/>
  <c r="G28" i="20"/>
  <c r="F28" i="20"/>
  <c r="E28" i="20"/>
  <c r="D28" i="20"/>
  <c r="C28" i="20"/>
  <c r="B28" i="20"/>
  <c r="A28" i="20"/>
  <c r="AK27" i="20"/>
  <c r="AJ27" i="20"/>
  <c r="AI27" i="20"/>
  <c r="AH27" i="20"/>
  <c r="AG27" i="20"/>
  <c r="AF27" i="20"/>
  <c r="AE27" i="20"/>
  <c r="AD27" i="20"/>
  <c r="AC27" i="20"/>
  <c r="AB27" i="20"/>
  <c r="AA27" i="20"/>
  <c r="Z27" i="20"/>
  <c r="Y27" i="20"/>
  <c r="X27" i="20"/>
  <c r="W27" i="20"/>
  <c r="V27" i="20"/>
  <c r="U27" i="20"/>
  <c r="T27" i="20"/>
  <c r="S27" i="20"/>
  <c r="R27" i="20"/>
  <c r="Q27" i="20"/>
  <c r="P27" i="20"/>
  <c r="O27" i="20"/>
  <c r="N27" i="20"/>
  <c r="M27" i="20"/>
  <c r="L27" i="20"/>
  <c r="K27" i="20"/>
  <c r="J27" i="20"/>
  <c r="I27" i="20"/>
  <c r="H27" i="20"/>
  <c r="G27" i="20"/>
  <c r="F27" i="20"/>
  <c r="E27" i="20"/>
  <c r="D27" i="20"/>
  <c r="C27" i="20"/>
  <c r="B27" i="20"/>
  <c r="A27" i="20"/>
  <c r="AK26" i="20"/>
  <c r="AJ26" i="20"/>
  <c r="AI26" i="20"/>
  <c r="AH26" i="20"/>
  <c r="AG26" i="20"/>
  <c r="AF26" i="20"/>
  <c r="AE26" i="20"/>
  <c r="AD26" i="20"/>
  <c r="AC26" i="20"/>
  <c r="AB26" i="20"/>
  <c r="AA26" i="20"/>
  <c r="Z26" i="20"/>
  <c r="Y26" i="20"/>
  <c r="X26" i="20"/>
  <c r="W26" i="20"/>
  <c r="V26" i="20"/>
  <c r="U26" i="20"/>
  <c r="T26" i="20"/>
  <c r="S26" i="20"/>
  <c r="R26" i="20"/>
  <c r="Q26" i="20"/>
  <c r="P26" i="20"/>
  <c r="O26" i="20"/>
  <c r="N26" i="20"/>
  <c r="M26" i="20"/>
  <c r="L26" i="20"/>
  <c r="K26" i="20"/>
  <c r="J26" i="20"/>
  <c r="I26" i="20"/>
  <c r="H26" i="20"/>
  <c r="G26" i="20"/>
  <c r="F26" i="20"/>
  <c r="E26" i="20"/>
  <c r="D26" i="20"/>
  <c r="C26" i="20"/>
  <c r="B26" i="20"/>
  <c r="A26" i="20"/>
  <c r="AK25" i="20"/>
  <c r="AJ25" i="20"/>
  <c r="AI25" i="20"/>
  <c r="AH25" i="20"/>
  <c r="AG25" i="20"/>
  <c r="AF25" i="20"/>
  <c r="AE25" i="20"/>
  <c r="AD25" i="20"/>
  <c r="AC25" i="20"/>
  <c r="AB25" i="20"/>
  <c r="AA25" i="20"/>
  <c r="Z25" i="20"/>
  <c r="Y25" i="20"/>
  <c r="X25" i="20"/>
  <c r="W25" i="20"/>
  <c r="V25" i="20"/>
  <c r="U25" i="20"/>
  <c r="T25" i="20"/>
  <c r="S25" i="20"/>
  <c r="R25" i="20"/>
  <c r="Q25" i="20"/>
  <c r="P25" i="20"/>
  <c r="O25" i="20"/>
  <c r="N25" i="20"/>
  <c r="M25" i="20"/>
  <c r="L25" i="20"/>
  <c r="K25" i="20"/>
  <c r="J25" i="20"/>
  <c r="I25" i="20"/>
  <c r="H25" i="20"/>
  <c r="G25" i="20"/>
  <c r="F25" i="20"/>
  <c r="E25" i="20"/>
  <c r="D25" i="20"/>
  <c r="C25" i="20"/>
  <c r="B25" i="20"/>
  <c r="A25" i="20"/>
  <c r="AK24" i="20"/>
  <c r="AJ24" i="20"/>
  <c r="AI24" i="20"/>
  <c r="AH24" i="20"/>
  <c r="AG24" i="20"/>
  <c r="AF24" i="20"/>
  <c r="AE24" i="20"/>
  <c r="AD24" i="20"/>
  <c r="AC24" i="20"/>
  <c r="AB24" i="20"/>
  <c r="AA24" i="20"/>
  <c r="Z24" i="20"/>
  <c r="Y24" i="20"/>
  <c r="X24" i="20"/>
  <c r="W24" i="20"/>
  <c r="V24" i="20"/>
  <c r="U24" i="20"/>
  <c r="T24" i="20"/>
  <c r="S24" i="20"/>
  <c r="R24" i="20"/>
  <c r="Q24" i="20"/>
  <c r="P24" i="20"/>
  <c r="O24" i="20"/>
  <c r="N24" i="20"/>
  <c r="M24" i="20"/>
  <c r="L24" i="20"/>
  <c r="K24" i="20"/>
  <c r="J24" i="20"/>
  <c r="I24" i="20"/>
  <c r="H24" i="20"/>
  <c r="G24" i="20"/>
  <c r="F24" i="20"/>
  <c r="E24" i="20"/>
  <c r="D24" i="20"/>
  <c r="C24" i="20"/>
  <c r="B24" i="20"/>
  <c r="A24" i="20"/>
  <c r="AK23" i="20"/>
  <c r="AJ23" i="20"/>
  <c r="AI23" i="20"/>
  <c r="AH23" i="20"/>
  <c r="AG23" i="20"/>
  <c r="AF23" i="20"/>
  <c r="AE23" i="20"/>
  <c r="AD23" i="20"/>
  <c r="AC23" i="20"/>
  <c r="AB23" i="20"/>
  <c r="AA23" i="20"/>
  <c r="Z23" i="20"/>
  <c r="Y23" i="20"/>
  <c r="X23" i="20"/>
  <c r="W23" i="20"/>
  <c r="V23" i="20"/>
  <c r="U23" i="20"/>
  <c r="T23" i="20"/>
  <c r="S23" i="20"/>
  <c r="R23" i="20"/>
  <c r="Q23" i="20"/>
  <c r="P23" i="20"/>
  <c r="O23" i="20"/>
  <c r="N23" i="20"/>
  <c r="M23" i="20"/>
  <c r="L23" i="20"/>
  <c r="K23" i="20"/>
  <c r="J23" i="20"/>
  <c r="I23" i="20"/>
  <c r="H23" i="20"/>
  <c r="G23" i="20"/>
  <c r="F23" i="20"/>
  <c r="E23" i="20"/>
  <c r="D23" i="20"/>
  <c r="C23" i="20"/>
  <c r="B23" i="20"/>
  <c r="A23" i="20"/>
  <c r="AK22" i="20"/>
  <c r="AJ22" i="20"/>
  <c r="AI22" i="20"/>
  <c r="AH22" i="20"/>
  <c r="AG22" i="20"/>
  <c r="AF22" i="20"/>
  <c r="AE22" i="20"/>
  <c r="AD22" i="20"/>
  <c r="AC22" i="20"/>
  <c r="AB22" i="20"/>
  <c r="AA22" i="20"/>
  <c r="Z22" i="20"/>
  <c r="Y22" i="20"/>
  <c r="X22" i="20"/>
  <c r="W22" i="20"/>
  <c r="V22" i="20"/>
  <c r="U22" i="20"/>
  <c r="T22" i="20"/>
  <c r="S22" i="20"/>
  <c r="R22" i="20"/>
  <c r="Q22" i="20"/>
  <c r="P22" i="20"/>
  <c r="O22" i="20"/>
  <c r="N22" i="20"/>
  <c r="M22" i="20"/>
  <c r="L22" i="20"/>
  <c r="K22" i="20"/>
  <c r="J22" i="20"/>
  <c r="I22" i="20"/>
  <c r="H22" i="20"/>
  <c r="G22" i="20"/>
  <c r="F22" i="20"/>
  <c r="E22" i="20"/>
  <c r="D22" i="20"/>
  <c r="C22" i="20"/>
  <c r="B22" i="20"/>
  <c r="A22" i="20"/>
  <c r="AK21" i="20"/>
  <c r="AJ21" i="20"/>
  <c r="AI21" i="20"/>
  <c r="AH21" i="20"/>
  <c r="AG21" i="20"/>
  <c r="AF21" i="20"/>
  <c r="AE21" i="20"/>
  <c r="AD21" i="20"/>
  <c r="AC21" i="20"/>
  <c r="AB21" i="20"/>
  <c r="AA21" i="20"/>
  <c r="Z21" i="20"/>
  <c r="Y21" i="20"/>
  <c r="X21" i="20"/>
  <c r="W21" i="20"/>
  <c r="V21" i="20"/>
  <c r="U21" i="20"/>
  <c r="T21" i="20"/>
  <c r="S21" i="20"/>
  <c r="R21" i="20"/>
  <c r="Q21" i="20"/>
  <c r="P21" i="20"/>
  <c r="O21" i="20"/>
  <c r="N21" i="20"/>
  <c r="M21" i="20"/>
  <c r="L21" i="20"/>
  <c r="K21" i="20"/>
  <c r="J21" i="20"/>
  <c r="I21" i="20"/>
  <c r="H21" i="20"/>
  <c r="G21" i="20"/>
  <c r="F21" i="20"/>
  <c r="E21" i="20"/>
  <c r="D21" i="20"/>
  <c r="C21" i="20"/>
  <c r="B21" i="20"/>
  <c r="A21" i="20"/>
  <c r="AK20" i="20"/>
  <c r="AJ20" i="20"/>
  <c r="AI20" i="20"/>
  <c r="AH20" i="20"/>
  <c r="AG20" i="20"/>
  <c r="AF20" i="20"/>
  <c r="AE20" i="20"/>
  <c r="AD20" i="20"/>
  <c r="AC20" i="20"/>
  <c r="AB20" i="20"/>
  <c r="AA20" i="20"/>
  <c r="Z20" i="20"/>
  <c r="Y20" i="20"/>
  <c r="X20" i="20"/>
  <c r="W20" i="20"/>
  <c r="V20" i="20"/>
  <c r="U20" i="20"/>
  <c r="T20" i="20"/>
  <c r="S20" i="20"/>
  <c r="R20" i="20"/>
  <c r="Q20" i="20"/>
  <c r="P20" i="20"/>
  <c r="O20" i="20"/>
  <c r="N20" i="20"/>
  <c r="M20" i="20"/>
  <c r="L20" i="20"/>
  <c r="K20" i="20"/>
  <c r="J20" i="20"/>
  <c r="I20" i="20"/>
  <c r="H20" i="20"/>
  <c r="G20" i="20"/>
  <c r="F20" i="20"/>
  <c r="E20" i="20"/>
  <c r="D20" i="20"/>
  <c r="C20" i="20"/>
  <c r="B20" i="20"/>
  <c r="A20" i="20"/>
  <c r="AK19" i="20"/>
  <c r="AJ19" i="20"/>
  <c r="AI19" i="20"/>
  <c r="AH19" i="20"/>
  <c r="AG19" i="20"/>
  <c r="AF19" i="20"/>
  <c r="AE19" i="20"/>
  <c r="AD19" i="20"/>
  <c r="AC19" i="20"/>
  <c r="AB19" i="20"/>
  <c r="AA19" i="20"/>
  <c r="Z19" i="20"/>
  <c r="Y19" i="20"/>
  <c r="X19" i="20"/>
  <c r="W19" i="20"/>
  <c r="V19" i="20"/>
  <c r="U19" i="20"/>
  <c r="T19" i="20"/>
  <c r="S19" i="20"/>
  <c r="R19" i="20"/>
  <c r="Q19" i="20"/>
  <c r="P19" i="20"/>
  <c r="O19" i="20"/>
  <c r="N19" i="20"/>
  <c r="M19" i="20"/>
  <c r="L19" i="20"/>
  <c r="K19" i="20"/>
  <c r="J19" i="20"/>
  <c r="I19" i="20"/>
  <c r="H19" i="20"/>
  <c r="G19" i="20"/>
  <c r="F19" i="20"/>
  <c r="E19" i="20"/>
  <c r="D19" i="20"/>
  <c r="C19" i="20"/>
  <c r="B19" i="20"/>
  <c r="A19" i="20"/>
  <c r="AK18" i="20"/>
  <c r="AJ18" i="20"/>
  <c r="AI18" i="20"/>
  <c r="AH18" i="20"/>
  <c r="AG18" i="20"/>
  <c r="AF18" i="20"/>
  <c r="AE18" i="20"/>
  <c r="AD18" i="20"/>
  <c r="AC18" i="20"/>
  <c r="AB18" i="20"/>
  <c r="AA18" i="20"/>
  <c r="Z18" i="20"/>
  <c r="Y18" i="20"/>
  <c r="X18" i="20"/>
  <c r="W18" i="20"/>
  <c r="V18" i="20"/>
  <c r="U18" i="20"/>
  <c r="T18" i="20"/>
  <c r="S18" i="20"/>
  <c r="R18" i="20"/>
  <c r="Q18" i="20"/>
  <c r="P18" i="20"/>
  <c r="O18" i="20"/>
  <c r="N18" i="20"/>
  <c r="M18" i="20"/>
  <c r="L18" i="20"/>
  <c r="K18" i="20"/>
  <c r="J18" i="20"/>
  <c r="I18" i="20"/>
  <c r="H18" i="20"/>
  <c r="G18" i="20"/>
  <c r="F18" i="20"/>
  <c r="E18" i="20"/>
  <c r="D18" i="20"/>
  <c r="C18" i="20"/>
  <c r="B18" i="20"/>
  <c r="A18" i="20"/>
  <c r="AK17" i="20"/>
  <c r="AJ17" i="20"/>
  <c r="AI17" i="20"/>
  <c r="AH17" i="20"/>
  <c r="AG17" i="20"/>
  <c r="AF17" i="20"/>
  <c r="AE17" i="20"/>
  <c r="AD17" i="20"/>
  <c r="AC17" i="20"/>
  <c r="AB17" i="20"/>
  <c r="AA17" i="20"/>
  <c r="Z17" i="20"/>
  <c r="Y17" i="20"/>
  <c r="X17" i="20"/>
  <c r="W17" i="20"/>
  <c r="V17" i="20"/>
  <c r="U17" i="20"/>
  <c r="T17" i="20"/>
  <c r="S17" i="20"/>
  <c r="R17" i="20"/>
  <c r="Q17" i="20"/>
  <c r="P17" i="20"/>
  <c r="O17" i="20"/>
  <c r="N17" i="20"/>
  <c r="M17" i="20"/>
  <c r="L17" i="20"/>
  <c r="K17" i="20"/>
  <c r="J17" i="20"/>
  <c r="I17" i="20"/>
  <c r="H17" i="20"/>
  <c r="G17" i="20"/>
  <c r="F17" i="20"/>
  <c r="E17" i="20"/>
  <c r="D17" i="20"/>
  <c r="C17" i="20"/>
  <c r="B17" i="20"/>
  <c r="A17" i="20"/>
  <c r="AK16" i="20"/>
  <c r="AJ16" i="20"/>
  <c r="AI16" i="20"/>
  <c r="AH16" i="20"/>
  <c r="AG16" i="20"/>
  <c r="AF16" i="20"/>
  <c r="AE16" i="20"/>
  <c r="AD16" i="20"/>
  <c r="AC16" i="20"/>
  <c r="AB16" i="20"/>
  <c r="AA16" i="20"/>
  <c r="Z16" i="20"/>
  <c r="Y16" i="20"/>
  <c r="X16" i="20"/>
  <c r="W16" i="20"/>
  <c r="V16" i="20"/>
  <c r="U16" i="20"/>
  <c r="T16" i="20"/>
  <c r="S16" i="20"/>
  <c r="R16" i="20"/>
  <c r="Q16" i="20"/>
  <c r="P16" i="20"/>
  <c r="O16" i="20"/>
  <c r="N16" i="20"/>
  <c r="M16" i="20"/>
  <c r="L16" i="20"/>
  <c r="K16" i="20"/>
  <c r="J16" i="20"/>
  <c r="I16" i="20"/>
  <c r="H16" i="20"/>
  <c r="G16" i="20"/>
  <c r="F16" i="20"/>
  <c r="E16" i="20"/>
  <c r="D16" i="20"/>
  <c r="C16" i="20"/>
  <c r="B16" i="20"/>
  <c r="A16" i="20"/>
  <c r="AK15" i="20"/>
  <c r="AJ15" i="20"/>
  <c r="AI15" i="20"/>
  <c r="AH15" i="20"/>
  <c r="AG15" i="20"/>
  <c r="AF15" i="20"/>
  <c r="AE15" i="20"/>
  <c r="AD15" i="20"/>
  <c r="AC15" i="20"/>
  <c r="AB15" i="20"/>
  <c r="AA15" i="20"/>
  <c r="Z15" i="20"/>
  <c r="Y15" i="20"/>
  <c r="X15" i="20"/>
  <c r="W15" i="20"/>
  <c r="V15" i="20"/>
  <c r="U15" i="20"/>
  <c r="T15" i="20"/>
  <c r="S15" i="20"/>
  <c r="R15" i="20"/>
  <c r="Q15" i="20"/>
  <c r="P15" i="20"/>
  <c r="O15" i="20"/>
  <c r="N15" i="20"/>
  <c r="M15" i="20"/>
  <c r="L15" i="20"/>
  <c r="K15" i="20"/>
  <c r="J15" i="20"/>
  <c r="I15" i="20"/>
  <c r="H15" i="20"/>
  <c r="G15" i="20"/>
  <c r="F15" i="20"/>
  <c r="E15" i="20"/>
  <c r="D15" i="20"/>
  <c r="C15" i="20"/>
  <c r="B15" i="20"/>
  <c r="A15" i="20"/>
  <c r="AK14" i="20"/>
  <c r="AJ14" i="20"/>
  <c r="AI14" i="20"/>
  <c r="AH14" i="20"/>
  <c r="AG14" i="20"/>
  <c r="AF14" i="20"/>
  <c r="AE14" i="20"/>
  <c r="AD14" i="20"/>
  <c r="AC14" i="20"/>
  <c r="AB14" i="20"/>
  <c r="AA14" i="20"/>
  <c r="Z14" i="20"/>
  <c r="Y14" i="20"/>
  <c r="X14" i="20"/>
  <c r="W14" i="20"/>
  <c r="V14" i="20"/>
  <c r="U14" i="20"/>
  <c r="T14" i="20"/>
  <c r="S14" i="20"/>
  <c r="R14" i="20"/>
  <c r="Q14" i="20"/>
  <c r="P14" i="20"/>
  <c r="O14" i="20"/>
  <c r="N14" i="20"/>
  <c r="M14" i="20"/>
  <c r="L14" i="20"/>
  <c r="K14" i="20"/>
  <c r="J14" i="20"/>
  <c r="I14" i="20"/>
  <c r="H14" i="20"/>
  <c r="G14" i="20"/>
  <c r="F14" i="20"/>
  <c r="E14" i="20"/>
  <c r="D14" i="20"/>
  <c r="C14" i="20"/>
  <c r="B14" i="20"/>
  <c r="A14" i="20"/>
  <c r="AK13" i="20"/>
  <c r="AJ13" i="20"/>
  <c r="AI13" i="20"/>
  <c r="AH13" i="20"/>
  <c r="AG13" i="20"/>
  <c r="AF13" i="20"/>
  <c r="AE13" i="20"/>
  <c r="AD13" i="20"/>
  <c r="AC13" i="20"/>
  <c r="AB13" i="20"/>
  <c r="AA13" i="20"/>
  <c r="Z13" i="20"/>
  <c r="Y13" i="20"/>
  <c r="X13" i="20"/>
  <c r="W13" i="20"/>
  <c r="V13" i="20"/>
  <c r="U13" i="20"/>
  <c r="T13" i="20"/>
  <c r="S13" i="20"/>
  <c r="R13" i="20"/>
  <c r="Q13" i="20"/>
  <c r="P13" i="20"/>
  <c r="O13" i="20"/>
  <c r="N13" i="20"/>
  <c r="M13" i="20"/>
  <c r="L13" i="20"/>
  <c r="K13" i="20"/>
  <c r="J13" i="20"/>
  <c r="I13" i="20"/>
  <c r="H13" i="20"/>
  <c r="G13" i="20"/>
  <c r="F13" i="20"/>
  <c r="E13" i="20"/>
  <c r="D13" i="20"/>
  <c r="C13" i="20"/>
  <c r="B13" i="20"/>
  <c r="A13" i="20"/>
  <c r="AK12" i="20"/>
  <c r="AJ12" i="20"/>
  <c r="AI12" i="20"/>
  <c r="AH12" i="20"/>
  <c r="AG12" i="20"/>
  <c r="AF12" i="20"/>
  <c r="AE12" i="20"/>
  <c r="AD12" i="20"/>
  <c r="AC12" i="20"/>
  <c r="AB12" i="20"/>
  <c r="AA12" i="20"/>
  <c r="Z12" i="20"/>
  <c r="Y12" i="20"/>
  <c r="X12" i="20"/>
  <c r="W12" i="20"/>
  <c r="V12" i="20"/>
  <c r="U12" i="20"/>
  <c r="T12" i="20"/>
  <c r="S12" i="20"/>
  <c r="R12" i="20"/>
  <c r="Q12" i="20"/>
  <c r="P12" i="20"/>
  <c r="O12" i="20"/>
  <c r="N12" i="20"/>
  <c r="M12" i="20"/>
  <c r="L12" i="20"/>
  <c r="K12" i="20"/>
  <c r="J12" i="20"/>
  <c r="I12" i="20"/>
  <c r="H12" i="20"/>
  <c r="G12" i="20"/>
  <c r="F12" i="20"/>
  <c r="E12" i="20"/>
  <c r="D12" i="20"/>
  <c r="C12" i="20"/>
  <c r="B12" i="20"/>
  <c r="A12" i="20"/>
  <c r="AK11" i="20"/>
  <c r="AJ11" i="20"/>
  <c r="AI11" i="20"/>
  <c r="AH11" i="20"/>
  <c r="AG11" i="20"/>
  <c r="AF11" i="20"/>
  <c r="AE11" i="20"/>
  <c r="AD11" i="20"/>
  <c r="AC11" i="20"/>
  <c r="AB11" i="20"/>
  <c r="AA11" i="20"/>
  <c r="Z11" i="20"/>
  <c r="Y11" i="20"/>
  <c r="X11" i="20"/>
  <c r="W11" i="20"/>
  <c r="V11" i="20"/>
  <c r="U11" i="20"/>
  <c r="T11" i="20"/>
  <c r="S11" i="20"/>
  <c r="R11" i="20"/>
  <c r="Q11" i="20"/>
  <c r="P11" i="20"/>
  <c r="O11" i="20"/>
  <c r="N11" i="20"/>
  <c r="M11" i="20"/>
  <c r="L11" i="20"/>
  <c r="K11" i="20"/>
  <c r="J11" i="20"/>
  <c r="I11" i="20"/>
  <c r="H11" i="20"/>
  <c r="G11" i="20"/>
  <c r="F11" i="20"/>
  <c r="E11" i="20"/>
  <c r="D11" i="20"/>
  <c r="C11" i="20"/>
  <c r="B11" i="20"/>
  <c r="A11" i="20"/>
  <c r="AK10" i="20"/>
  <c r="AJ10" i="20"/>
  <c r="AI10" i="20"/>
  <c r="AH10" i="20"/>
  <c r="AG10" i="20"/>
  <c r="AF10" i="20"/>
  <c r="AE10" i="20"/>
  <c r="AD10" i="20"/>
  <c r="AC10" i="20"/>
  <c r="AB10" i="20"/>
  <c r="AA10" i="20"/>
  <c r="Z10" i="20"/>
  <c r="Y10" i="20"/>
  <c r="X10" i="20"/>
  <c r="W10" i="20"/>
  <c r="V10" i="20"/>
  <c r="U10" i="20"/>
  <c r="T10" i="20"/>
  <c r="S10" i="20"/>
  <c r="R10" i="20"/>
  <c r="Q10" i="20"/>
  <c r="P10" i="20"/>
  <c r="O10" i="20"/>
  <c r="N10" i="20"/>
  <c r="M10" i="20"/>
  <c r="L10" i="20"/>
  <c r="K10" i="20"/>
  <c r="J10" i="20"/>
  <c r="I10" i="20"/>
  <c r="H10" i="20"/>
  <c r="G10" i="20"/>
  <c r="F10" i="20"/>
  <c r="E10" i="20"/>
  <c r="D10" i="20"/>
  <c r="C10" i="20"/>
  <c r="B10" i="20"/>
  <c r="A10" i="20"/>
  <c r="AK9" i="20"/>
  <c r="AJ9" i="20"/>
  <c r="AI9" i="20"/>
  <c r="AH9" i="20"/>
  <c r="AG9" i="20"/>
  <c r="AF9" i="20"/>
  <c r="AE9" i="20"/>
  <c r="AD9" i="20"/>
  <c r="AC9" i="20"/>
  <c r="AB9" i="20"/>
  <c r="AA9" i="20"/>
  <c r="Z9" i="20"/>
  <c r="Y9" i="20"/>
  <c r="X9" i="20"/>
  <c r="W9" i="20"/>
  <c r="V9" i="20"/>
  <c r="U9" i="20"/>
  <c r="T9" i="20"/>
  <c r="S9" i="20"/>
  <c r="R9" i="20"/>
  <c r="Q9" i="20"/>
  <c r="P9" i="20"/>
  <c r="O9" i="20"/>
  <c r="N9" i="20"/>
  <c r="M9" i="20"/>
  <c r="L9" i="20"/>
  <c r="K9" i="20"/>
  <c r="J9" i="20"/>
  <c r="I9" i="20"/>
  <c r="H9" i="20"/>
  <c r="G9" i="20"/>
  <c r="F9" i="20"/>
  <c r="E9" i="20"/>
  <c r="D9" i="20"/>
  <c r="C9" i="20"/>
  <c r="B9" i="20"/>
  <c r="A9" i="20"/>
  <c r="AK8" i="20"/>
  <c r="AJ8" i="20"/>
  <c r="AI8" i="20"/>
  <c r="AH8" i="20"/>
  <c r="AG8" i="20"/>
  <c r="AF8" i="20"/>
  <c r="AE8" i="20"/>
  <c r="AD8" i="20"/>
  <c r="AC8" i="20"/>
  <c r="AB8" i="20"/>
  <c r="AA8" i="20"/>
  <c r="Z8" i="20"/>
  <c r="Y8" i="20"/>
  <c r="X8" i="20"/>
  <c r="W8" i="20"/>
  <c r="V8" i="20"/>
  <c r="U8" i="20"/>
  <c r="T8" i="20"/>
  <c r="S8" i="20"/>
  <c r="R8" i="20"/>
  <c r="Q8" i="20"/>
  <c r="P8" i="20"/>
  <c r="O8" i="20"/>
  <c r="N8" i="20"/>
  <c r="M8" i="20"/>
  <c r="L8" i="20"/>
  <c r="K8" i="20"/>
  <c r="J8" i="20"/>
  <c r="I8" i="20"/>
  <c r="H8" i="20"/>
  <c r="G8" i="20"/>
  <c r="F8" i="20"/>
  <c r="E8" i="20"/>
  <c r="D8" i="20"/>
  <c r="C8" i="20"/>
  <c r="B8" i="20"/>
  <c r="A8" i="20"/>
  <c r="AK7" i="20"/>
  <c r="AJ7" i="20"/>
  <c r="AI7" i="20"/>
  <c r="AH7" i="20"/>
  <c r="AG7" i="20"/>
  <c r="AF7" i="20"/>
  <c r="AE7" i="20"/>
  <c r="AD7" i="20"/>
  <c r="AC7" i="20"/>
  <c r="AB7" i="20"/>
  <c r="AA7" i="20"/>
  <c r="Z7" i="20"/>
  <c r="Y7" i="20"/>
  <c r="X7" i="20"/>
  <c r="W7" i="20"/>
  <c r="V7" i="20"/>
  <c r="U7" i="20"/>
  <c r="T7" i="20"/>
  <c r="S7" i="20"/>
  <c r="R7" i="20"/>
  <c r="Q7" i="20"/>
  <c r="P7" i="20"/>
  <c r="O7" i="20"/>
  <c r="N7" i="20"/>
  <c r="M7" i="20"/>
  <c r="L7" i="20"/>
  <c r="K7" i="20"/>
  <c r="J7" i="20"/>
  <c r="I7" i="20"/>
  <c r="H7" i="20"/>
  <c r="G7" i="20"/>
  <c r="F7" i="20"/>
  <c r="E7" i="20"/>
  <c r="D7" i="20"/>
  <c r="C7" i="20"/>
  <c r="B7" i="20"/>
  <c r="A7" i="20"/>
  <c r="AK6" i="20"/>
  <c r="AJ6" i="20"/>
  <c r="AI6" i="20"/>
  <c r="AH6" i="20"/>
  <c r="AG6" i="20"/>
  <c r="AF6" i="20"/>
  <c r="AE6" i="20"/>
  <c r="AD6" i="20"/>
  <c r="AC6" i="20"/>
  <c r="AB6" i="20"/>
  <c r="AA6" i="20"/>
  <c r="Z6" i="20"/>
  <c r="Y6" i="20"/>
  <c r="X6" i="20"/>
  <c r="W6" i="20"/>
  <c r="V6" i="20"/>
  <c r="U6" i="20"/>
  <c r="T6" i="20"/>
  <c r="S6" i="20"/>
  <c r="R6" i="20"/>
  <c r="Q6" i="20"/>
  <c r="P6" i="20"/>
  <c r="O6" i="20"/>
  <c r="N6" i="20"/>
  <c r="M6" i="20"/>
  <c r="L6" i="20"/>
  <c r="K6" i="20"/>
  <c r="J6" i="20"/>
  <c r="I6" i="20"/>
  <c r="H6" i="20"/>
  <c r="G6" i="20"/>
  <c r="F6" i="20"/>
  <c r="E6" i="20"/>
  <c r="D6" i="20"/>
  <c r="C6" i="20"/>
  <c r="B6" i="20"/>
  <c r="A6" i="20"/>
  <c r="AK5" i="20"/>
  <c r="AJ5" i="20"/>
  <c r="AI5" i="20"/>
  <c r="AH5" i="20"/>
  <c r="AG5" i="20"/>
  <c r="AF5" i="20"/>
  <c r="AE5" i="20"/>
  <c r="AD5" i="20"/>
  <c r="AC5" i="20"/>
  <c r="AB5" i="20"/>
  <c r="AA5" i="20"/>
  <c r="Z5" i="20"/>
  <c r="Y5" i="20"/>
  <c r="X5" i="20"/>
  <c r="W5" i="20"/>
  <c r="V5" i="20"/>
  <c r="U5" i="20"/>
  <c r="T5" i="20"/>
  <c r="S5" i="20"/>
  <c r="R5" i="20"/>
  <c r="Q5" i="20"/>
  <c r="P5" i="20"/>
  <c r="O5" i="20"/>
  <c r="N5" i="20"/>
  <c r="M5" i="20"/>
  <c r="L5" i="20"/>
  <c r="K5" i="20"/>
  <c r="J5" i="20"/>
  <c r="I5" i="20"/>
  <c r="H5" i="20"/>
  <c r="G5" i="20"/>
  <c r="F5" i="20"/>
  <c r="E5" i="20"/>
  <c r="D5" i="20"/>
  <c r="C5" i="20"/>
  <c r="B5" i="20"/>
  <c r="A5" i="20"/>
  <c r="AK4" i="20"/>
  <c r="AJ4" i="20"/>
  <c r="AI4" i="20"/>
  <c r="AH4" i="20"/>
  <c r="AG4" i="20"/>
  <c r="AF4" i="20"/>
  <c r="AE4" i="20"/>
  <c r="AD4" i="20"/>
  <c r="AC4" i="20"/>
  <c r="AB4" i="20"/>
  <c r="AA4" i="20"/>
  <c r="Z4" i="20"/>
  <c r="Y4" i="20"/>
  <c r="X4" i="20"/>
  <c r="W4" i="20"/>
  <c r="V4" i="20"/>
  <c r="U4" i="20"/>
  <c r="T4" i="20"/>
  <c r="S4" i="20"/>
  <c r="R4" i="20"/>
  <c r="Q4" i="20"/>
  <c r="P4" i="20"/>
  <c r="O4" i="20"/>
  <c r="N4" i="20"/>
  <c r="M4" i="20"/>
  <c r="L4" i="20"/>
  <c r="K4" i="20"/>
  <c r="J4" i="20"/>
  <c r="I4" i="20"/>
  <c r="H4" i="20"/>
  <c r="G4" i="20"/>
  <c r="F4" i="20"/>
  <c r="E4" i="20"/>
  <c r="D4" i="20"/>
  <c r="C4" i="20"/>
  <c r="B4" i="20"/>
  <c r="A4" i="20"/>
  <c r="AK3" i="20"/>
  <c r="AJ3" i="20"/>
  <c r="AI3" i="20"/>
  <c r="AH3" i="20"/>
  <c r="AG3" i="20"/>
  <c r="AF3" i="20"/>
  <c r="AE3" i="20"/>
  <c r="AD3" i="20"/>
  <c r="AC3" i="20"/>
  <c r="AB3" i="20"/>
  <c r="AA3" i="20"/>
  <c r="Z3" i="20"/>
  <c r="Y3" i="20"/>
  <c r="X3" i="20"/>
  <c r="W3" i="20"/>
  <c r="V3" i="20"/>
  <c r="U3" i="20"/>
  <c r="T3" i="20"/>
  <c r="S3" i="20"/>
  <c r="R3" i="20"/>
  <c r="Q3" i="20"/>
  <c r="P3" i="20"/>
  <c r="O3" i="20"/>
  <c r="N3" i="20"/>
  <c r="M3" i="20"/>
  <c r="L3" i="20"/>
  <c r="K3" i="20"/>
  <c r="J3" i="20"/>
  <c r="I3" i="20"/>
  <c r="H3" i="20"/>
  <c r="G3" i="20"/>
  <c r="F3" i="20"/>
  <c r="E3" i="20"/>
  <c r="D3" i="20"/>
  <c r="C3" i="20"/>
  <c r="B3" i="20"/>
  <c r="A3" i="20"/>
  <c r="AK2" i="20"/>
  <c r="AJ2" i="20"/>
  <c r="AI2" i="20"/>
  <c r="AH2" i="20"/>
  <c r="AG2" i="20"/>
  <c r="AF2" i="20"/>
  <c r="AE2" i="20"/>
  <c r="AD2" i="20"/>
  <c r="AC2" i="20"/>
  <c r="AB2" i="20"/>
  <c r="AA2" i="20"/>
  <c r="Z2" i="20"/>
  <c r="Y2" i="20"/>
  <c r="X2" i="20"/>
  <c r="W2" i="20"/>
  <c r="V2" i="20"/>
  <c r="U2" i="20"/>
  <c r="T2" i="20"/>
  <c r="S2" i="20"/>
  <c r="R2" i="20"/>
  <c r="Q2" i="20"/>
  <c r="P2" i="20"/>
  <c r="O2" i="20"/>
  <c r="N2" i="20"/>
  <c r="M2" i="20"/>
  <c r="L2" i="20"/>
  <c r="K2" i="20"/>
  <c r="J2" i="20"/>
  <c r="I2" i="20"/>
  <c r="H2" i="20"/>
  <c r="G2" i="20"/>
  <c r="F2" i="20"/>
  <c r="E2" i="20"/>
  <c r="D2" i="20"/>
  <c r="C2" i="20"/>
  <c r="B2" i="20"/>
  <c r="A2" i="20"/>
  <c r="AK1" i="20"/>
  <c r="AJ1" i="20"/>
  <c r="AI1" i="20"/>
  <c r="AH1" i="20"/>
  <c r="AG1" i="20"/>
  <c r="AF1" i="20"/>
  <c r="AE1" i="20"/>
  <c r="AD1" i="20"/>
  <c r="AC1" i="20"/>
  <c r="AB1" i="20"/>
  <c r="AA1" i="20"/>
  <c r="Z1" i="20"/>
  <c r="Y1" i="20"/>
  <c r="X1" i="20"/>
  <c r="W1" i="20"/>
  <c r="V1" i="20"/>
  <c r="U1" i="20"/>
  <c r="T1" i="20"/>
  <c r="S1" i="20"/>
  <c r="R1" i="20"/>
  <c r="Q1" i="20"/>
  <c r="P1" i="20"/>
  <c r="O1" i="20"/>
  <c r="N1" i="20"/>
  <c r="M1" i="20"/>
  <c r="L1" i="20"/>
  <c r="K1" i="20"/>
  <c r="J1" i="20"/>
  <c r="I1" i="20"/>
  <c r="H1" i="20"/>
  <c r="G1" i="20"/>
  <c r="F1" i="20"/>
  <c r="E1" i="20"/>
  <c r="D1" i="20"/>
  <c r="C1" i="20"/>
  <c r="B1" i="20"/>
  <c r="AK93" i="14"/>
  <c r="AJ93" i="14"/>
  <c r="AI93" i="14"/>
  <c r="AH93" i="14"/>
  <c r="AG93" i="14"/>
  <c r="AF93" i="14"/>
  <c r="AE93" i="14"/>
  <c r="AD93" i="14"/>
  <c r="AC93" i="14"/>
  <c r="AB93" i="14"/>
  <c r="AA93" i="14"/>
  <c r="Z93" i="14"/>
  <c r="Y93" i="14"/>
  <c r="X93" i="14"/>
  <c r="W93" i="14"/>
  <c r="V93" i="14"/>
  <c r="U93" i="14"/>
  <c r="T93" i="14"/>
  <c r="S93" i="14"/>
  <c r="R93" i="14"/>
  <c r="Q93" i="14"/>
  <c r="P93" i="14"/>
  <c r="O93" i="14"/>
  <c r="N93" i="14"/>
  <c r="M93" i="14"/>
  <c r="L93" i="14"/>
  <c r="K93" i="14"/>
  <c r="J93" i="14"/>
  <c r="I93" i="14"/>
  <c r="H93" i="14"/>
  <c r="G93" i="14"/>
  <c r="F93" i="14"/>
  <c r="E93" i="14"/>
  <c r="D93" i="14"/>
  <c r="C93" i="14"/>
  <c r="B93" i="14"/>
  <c r="A93" i="14"/>
  <c r="AK92" i="14"/>
  <c r="AJ92" i="14"/>
  <c r="AI92" i="14"/>
  <c r="AH92" i="14"/>
  <c r="AG92" i="14"/>
  <c r="AF92" i="14"/>
  <c r="AE92" i="14"/>
  <c r="AD92" i="14"/>
  <c r="AC92" i="14"/>
  <c r="AB92" i="14"/>
  <c r="AA92" i="14"/>
  <c r="Z92" i="14"/>
  <c r="Y92" i="14"/>
  <c r="X92" i="14"/>
  <c r="W92" i="14"/>
  <c r="V92" i="14"/>
  <c r="U92" i="14"/>
  <c r="T92" i="14"/>
  <c r="S92" i="14"/>
  <c r="R92" i="14"/>
  <c r="Q92" i="14"/>
  <c r="P92" i="14"/>
  <c r="O92" i="14"/>
  <c r="N92" i="14"/>
  <c r="M92" i="14"/>
  <c r="L92" i="14"/>
  <c r="K92" i="14"/>
  <c r="J92" i="14"/>
  <c r="I92" i="14"/>
  <c r="H92" i="14"/>
  <c r="G92" i="14"/>
  <c r="F92" i="14"/>
  <c r="E92" i="14"/>
  <c r="D92" i="14"/>
  <c r="C92" i="14"/>
  <c r="B92" i="14"/>
  <c r="A92" i="14"/>
  <c r="AK91" i="14"/>
  <c r="AJ91" i="14"/>
  <c r="AI91" i="14"/>
  <c r="AH91" i="14"/>
  <c r="AG91" i="14"/>
  <c r="AF91" i="14"/>
  <c r="AE91" i="14"/>
  <c r="AD91" i="14"/>
  <c r="AC91" i="14"/>
  <c r="AB91" i="14"/>
  <c r="AA91" i="14"/>
  <c r="Z91" i="14"/>
  <c r="Y91" i="14"/>
  <c r="X91" i="14"/>
  <c r="W91" i="14"/>
  <c r="V91" i="14"/>
  <c r="U91" i="14"/>
  <c r="T91" i="14"/>
  <c r="S91" i="14"/>
  <c r="R91" i="14"/>
  <c r="Q91" i="14"/>
  <c r="P91" i="14"/>
  <c r="O91" i="14"/>
  <c r="N91" i="14"/>
  <c r="M91" i="14"/>
  <c r="L91" i="14"/>
  <c r="K91" i="14"/>
  <c r="J91" i="14"/>
  <c r="I91" i="14"/>
  <c r="H91" i="14"/>
  <c r="G91" i="14"/>
  <c r="F91" i="14"/>
  <c r="E91" i="14"/>
  <c r="D91" i="14"/>
  <c r="C91" i="14"/>
  <c r="B91" i="14"/>
  <c r="A91" i="14"/>
  <c r="AK90" i="14"/>
  <c r="AJ90" i="14"/>
  <c r="AI90" i="14"/>
  <c r="AH90" i="14"/>
  <c r="AG90" i="14"/>
  <c r="AF90" i="14"/>
  <c r="AE90" i="14"/>
  <c r="AD90" i="14"/>
  <c r="AC90" i="14"/>
  <c r="AB90" i="14"/>
  <c r="AA90" i="14"/>
  <c r="Z90" i="14"/>
  <c r="Y90" i="14"/>
  <c r="X90" i="14"/>
  <c r="W90" i="14"/>
  <c r="V90" i="14"/>
  <c r="U90" i="14"/>
  <c r="T90" i="14"/>
  <c r="S90" i="14"/>
  <c r="R90" i="14"/>
  <c r="Q90" i="14"/>
  <c r="P90" i="14"/>
  <c r="O90" i="14"/>
  <c r="N90" i="14"/>
  <c r="M90" i="14"/>
  <c r="L90" i="14"/>
  <c r="K90" i="14"/>
  <c r="J90" i="14"/>
  <c r="I90" i="14"/>
  <c r="H90" i="14"/>
  <c r="G90" i="14"/>
  <c r="F90" i="14"/>
  <c r="E90" i="14"/>
  <c r="D90" i="14"/>
  <c r="C90" i="14"/>
  <c r="B90" i="14"/>
  <c r="A90" i="14"/>
  <c r="AK89" i="14"/>
  <c r="AJ89" i="14"/>
  <c r="AI89" i="14"/>
  <c r="AH89" i="14"/>
  <c r="AG89" i="14"/>
  <c r="AF89" i="14"/>
  <c r="AE89" i="14"/>
  <c r="AD89" i="14"/>
  <c r="AC89" i="14"/>
  <c r="AB89" i="14"/>
  <c r="AA89" i="14"/>
  <c r="Z89" i="14"/>
  <c r="Y89" i="14"/>
  <c r="X89" i="14"/>
  <c r="W89" i="14"/>
  <c r="V89" i="14"/>
  <c r="U89" i="14"/>
  <c r="T89" i="14"/>
  <c r="S89" i="14"/>
  <c r="R89" i="14"/>
  <c r="Q89" i="14"/>
  <c r="P89" i="14"/>
  <c r="O89" i="14"/>
  <c r="N89" i="14"/>
  <c r="M89" i="14"/>
  <c r="L89" i="14"/>
  <c r="K89" i="14"/>
  <c r="J89" i="14"/>
  <c r="I89" i="14"/>
  <c r="H89" i="14"/>
  <c r="G89" i="14"/>
  <c r="F89" i="14"/>
  <c r="E89" i="14"/>
  <c r="D89" i="14"/>
  <c r="C89" i="14"/>
  <c r="B89" i="14"/>
  <c r="A89" i="14"/>
  <c r="AK88" i="14"/>
  <c r="AJ88" i="14"/>
  <c r="AI88" i="14"/>
  <c r="AH88" i="14"/>
  <c r="AG88" i="14"/>
  <c r="AF88" i="14"/>
  <c r="AE88" i="14"/>
  <c r="AD88" i="14"/>
  <c r="AC88" i="14"/>
  <c r="AB88" i="14"/>
  <c r="AA88" i="14"/>
  <c r="Z88" i="14"/>
  <c r="Y88" i="14"/>
  <c r="X88" i="14"/>
  <c r="W88" i="14"/>
  <c r="V88" i="14"/>
  <c r="U88" i="14"/>
  <c r="T88" i="14"/>
  <c r="S88" i="14"/>
  <c r="R88" i="14"/>
  <c r="Q88" i="14"/>
  <c r="P88" i="14"/>
  <c r="O88" i="14"/>
  <c r="N88" i="14"/>
  <c r="M88" i="14"/>
  <c r="L88" i="14"/>
  <c r="K88" i="14"/>
  <c r="J88" i="14"/>
  <c r="I88" i="14"/>
  <c r="H88" i="14"/>
  <c r="G88" i="14"/>
  <c r="F88" i="14"/>
  <c r="E88" i="14"/>
  <c r="D88" i="14"/>
  <c r="C88" i="14"/>
  <c r="B88" i="14"/>
  <c r="A88" i="14"/>
  <c r="AK87" i="14"/>
  <c r="AJ87" i="14"/>
  <c r="AI87" i="14"/>
  <c r="AH87" i="14"/>
  <c r="AG87" i="14"/>
  <c r="AF87" i="14"/>
  <c r="AE87" i="14"/>
  <c r="AD87" i="14"/>
  <c r="AC87" i="14"/>
  <c r="AB87" i="14"/>
  <c r="AA87" i="14"/>
  <c r="Z87" i="14"/>
  <c r="Y87" i="14"/>
  <c r="X87" i="14"/>
  <c r="W87" i="14"/>
  <c r="V87" i="14"/>
  <c r="U87" i="14"/>
  <c r="T87" i="14"/>
  <c r="S87" i="14"/>
  <c r="R87" i="14"/>
  <c r="Q87" i="14"/>
  <c r="P87" i="14"/>
  <c r="O87" i="14"/>
  <c r="N87" i="14"/>
  <c r="M87" i="14"/>
  <c r="L87" i="14"/>
  <c r="K87" i="14"/>
  <c r="J87" i="14"/>
  <c r="I87" i="14"/>
  <c r="H87" i="14"/>
  <c r="G87" i="14"/>
  <c r="F87" i="14"/>
  <c r="E87" i="14"/>
  <c r="D87" i="14"/>
  <c r="C87" i="14"/>
  <c r="B87" i="14"/>
  <c r="A87" i="14"/>
  <c r="AK86" i="14"/>
  <c r="AJ86" i="14"/>
  <c r="AI86" i="14"/>
  <c r="AH86" i="14"/>
  <c r="AG86" i="14"/>
  <c r="AF86" i="14"/>
  <c r="AE86" i="14"/>
  <c r="AD86" i="14"/>
  <c r="AC86" i="14"/>
  <c r="AB86" i="14"/>
  <c r="AA86" i="14"/>
  <c r="Z86" i="14"/>
  <c r="Y86" i="14"/>
  <c r="X86" i="14"/>
  <c r="W86" i="14"/>
  <c r="V86" i="14"/>
  <c r="U86" i="14"/>
  <c r="T86" i="14"/>
  <c r="S86" i="14"/>
  <c r="R86" i="14"/>
  <c r="Q86" i="14"/>
  <c r="P86" i="14"/>
  <c r="O86" i="14"/>
  <c r="N86" i="14"/>
  <c r="M86" i="14"/>
  <c r="L86" i="14"/>
  <c r="K86" i="14"/>
  <c r="J86" i="14"/>
  <c r="I86" i="14"/>
  <c r="H86" i="14"/>
  <c r="G86" i="14"/>
  <c r="F86" i="14"/>
  <c r="E86" i="14"/>
  <c r="D86" i="14"/>
  <c r="C86" i="14"/>
  <c r="B86" i="14"/>
  <c r="A86" i="14"/>
  <c r="AK85" i="14"/>
  <c r="AJ85" i="14"/>
  <c r="AI85" i="14"/>
  <c r="AH85" i="14"/>
  <c r="AG85" i="14"/>
  <c r="AF85" i="14"/>
  <c r="AE85" i="14"/>
  <c r="AD85" i="14"/>
  <c r="AC85" i="14"/>
  <c r="AB85" i="14"/>
  <c r="AA85" i="14"/>
  <c r="Z85" i="14"/>
  <c r="Y85" i="14"/>
  <c r="X85" i="14"/>
  <c r="W85" i="14"/>
  <c r="V85" i="14"/>
  <c r="U85" i="14"/>
  <c r="T85" i="14"/>
  <c r="S85" i="14"/>
  <c r="R85" i="14"/>
  <c r="Q85" i="14"/>
  <c r="P85" i="14"/>
  <c r="O85" i="14"/>
  <c r="N85" i="14"/>
  <c r="M85" i="14"/>
  <c r="L85" i="14"/>
  <c r="K85" i="14"/>
  <c r="J85" i="14"/>
  <c r="I85" i="14"/>
  <c r="H85" i="14"/>
  <c r="G85" i="14"/>
  <c r="F85" i="14"/>
  <c r="E85" i="14"/>
  <c r="D85" i="14"/>
  <c r="C85" i="14"/>
  <c r="B85" i="14"/>
  <c r="A85" i="14"/>
  <c r="AK84" i="14"/>
  <c r="AJ84" i="14"/>
  <c r="AI84" i="14"/>
  <c r="AH84" i="14"/>
  <c r="AG84" i="14"/>
  <c r="AF84" i="14"/>
  <c r="AE84" i="14"/>
  <c r="AD84" i="14"/>
  <c r="AC84" i="14"/>
  <c r="AB84" i="14"/>
  <c r="AA84" i="14"/>
  <c r="Z84" i="14"/>
  <c r="Y84" i="14"/>
  <c r="X84" i="14"/>
  <c r="W84" i="14"/>
  <c r="V84" i="14"/>
  <c r="U84" i="14"/>
  <c r="T84" i="14"/>
  <c r="S84" i="14"/>
  <c r="R84" i="14"/>
  <c r="Q84" i="14"/>
  <c r="P84" i="14"/>
  <c r="O84" i="14"/>
  <c r="N84" i="14"/>
  <c r="M84" i="14"/>
  <c r="L84" i="14"/>
  <c r="K84" i="14"/>
  <c r="J84" i="14"/>
  <c r="I84" i="14"/>
  <c r="H84" i="14"/>
  <c r="G84" i="14"/>
  <c r="F84" i="14"/>
  <c r="E84" i="14"/>
  <c r="D84" i="14"/>
  <c r="C84" i="14"/>
  <c r="B84" i="14"/>
  <c r="A84" i="14"/>
  <c r="AK83" i="14"/>
  <c r="AJ83" i="14"/>
  <c r="AI83" i="14"/>
  <c r="AH83" i="14"/>
  <c r="AG83" i="14"/>
  <c r="AF83" i="14"/>
  <c r="AE83" i="14"/>
  <c r="AD83" i="14"/>
  <c r="AC83" i="14"/>
  <c r="AB83" i="14"/>
  <c r="AA83" i="14"/>
  <c r="Z83" i="14"/>
  <c r="Y83" i="14"/>
  <c r="X83" i="14"/>
  <c r="W83" i="14"/>
  <c r="V83" i="14"/>
  <c r="U83" i="14"/>
  <c r="T83" i="14"/>
  <c r="S83" i="14"/>
  <c r="R83" i="14"/>
  <c r="Q83" i="14"/>
  <c r="P83" i="14"/>
  <c r="O83" i="14"/>
  <c r="N83" i="14"/>
  <c r="M83" i="14"/>
  <c r="L83" i="14"/>
  <c r="K83" i="14"/>
  <c r="J83" i="14"/>
  <c r="I83" i="14"/>
  <c r="H83" i="14"/>
  <c r="G83" i="14"/>
  <c r="F83" i="14"/>
  <c r="E83" i="14"/>
  <c r="D83" i="14"/>
  <c r="C83" i="14"/>
  <c r="B83" i="14"/>
  <c r="A83" i="14"/>
  <c r="AK82" i="14"/>
  <c r="AJ82" i="14"/>
  <c r="AI82" i="14"/>
  <c r="AH82" i="14"/>
  <c r="AG82" i="14"/>
  <c r="AF82" i="14"/>
  <c r="AE82" i="14"/>
  <c r="AD82" i="14"/>
  <c r="AC82" i="14"/>
  <c r="AB82" i="14"/>
  <c r="AA82" i="14"/>
  <c r="Z82" i="14"/>
  <c r="Y82" i="14"/>
  <c r="X82" i="14"/>
  <c r="W82" i="14"/>
  <c r="V82" i="14"/>
  <c r="U82" i="14"/>
  <c r="T82" i="14"/>
  <c r="S82" i="14"/>
  <c r="R82" i="14"/>
  <c r="Q82" i="14"/>
  <c r="P82" i="14"/>
  <c r="O82" i="14"/>
  <c r="N82" i="14"/>
  <c r="M82" i="14"/>
  <c r="L82" i="14"/>
  <c r="K82" i="14"/>
  <c r="J82" i="14"/>
  <c r="I82" i="14"/>
  <c r="H82" i="14"/>
  <c r="G82" i="14"/>
  <c r="F82" i="14"/>
  <c r="E82" i="14"/>
  <c r="D82" i="14"/>
  <c r="C82" i="14"/>
  <c r="B82" i="14"/>
  <c r="A82" i="14"/>
  <c r="AK81" i="14"/>
  <c r="AJ81" i="14"/>
  <c r="AI81" i="14"/>
  <c r="AH81" i="14"/>
  <c r="AG81" i="14"/>
  <c r="AF81" i="14"/>
  <c r="AE81" i="14"/>
  <c r="AD81" i="14"/>
  <c r="AC81" i="14"/>
  <c r="AB81" i="14"/>
  <c r="AA81" i="14"/>
  <c r="Z81" i="14"/>
  <c r="Y81" i="14"/>
  <c r="X81" i="14"/>
  <c r="W81" i="14"/>
  <c r="V81" i="14"/>
  <c r="U81" i="14"/>
  <c r="T81" i="14"/>
  <c r="S81" i="14"/>
  <c r="R81" i="14"/>
  <c r="Q81" i="14"/>
  <c r="P81" i="14"/>
  <c r="O81" i="14"/>
  <c r="N81" i="14"/>
  <c r="M81" i="14"/>
  <c r="L81" i="14"/>
  <c r="K81" i="14"/>
  <c r="J81" i="14"/>
  <c r="I81" i="14"/>
  <c r="H81" i="14"/>
  <c r="G81" i="14"/>
  <c r="F81" i="14"/>
  <c r="E81" i="14"/>
  <c r="D81" i="14"/>
  <c r="C81" i="14"/>
  <c r="B81" i="14"/>
  <c r="A81" i="14"/>
  <c r="AK80" i="14"/>
  <c r="AJ80" i="14"/>
  <c r="AI80" i="14"/>
  <c r="AH80" i="14"/>
  <c r="AG80" i="14"/>
  <c r="AF80" i="14"/>
  <c r="AE80" i="14"/>
  <c r="AD80" i="14"/>
  <c r="AC80" i="14"/>
  <c r="AB80" i="14"/>
  <c r="AA80" i="14"/>
  <c r="Z80" i="14"/>
  <c r="Y80" i="14"/>
  <c r="X80" i="14"/>
  <c r="W80" i="14"/>
  <c r="V80" i="14"/>
  <c r="U80" i="14"/>
  <c r="T80" i="14"/>
  <c r="S80" i="14"/>
  <c r="R80" i="14"/>
  <c r="Q80" i="14"/>
  <c r="P80" i="14"/>
  <c r="O80" i="14"/>
  <c r="N80" i="14"/>
  <c r="M80" i="14"/>
  <c r="L80" i="14"/>
  <c r="K80" i="14"/>
  <c r="J80" i="14"/>
  <c r="I80" i="14"/>
  <c r="H80" i="14"/>
  <c r="G80" i="14"/>
  <c r="F80" i="14"/>
  <c r="E80" i="14"/>
  <c r="D80" i="14"/>
  <c r="C80" i="14"/>
  <c r="B80" i="14"/>
  <c r="A80" i="14"/>
  <c r="AK79" i="14"/>
  <c r="AJ79" i="14"/>
  <c r="AI79" i="14"/>
  <c r="AH79" i="14"/>
  <c r="AG79" i="14"/>
  <c r="AF79" i="14"/>
  <c r="AE79" i="14"/>
  <c r="AD79" i="14"/>
  <c r="AC79" i="14"/>
  <c r="AB79" i="14"/>
  <c r="AA79" i="14"/>
  <c r="Z79" i="14"/>
  <c r="Y79" i="14"/>
  <c r="X79" i="14"/>
  <c r="W79" i="14"/>
  <c r="V79" i="14"/>
  <c r="U79" i="14"/>
  <c r="T79" i="14"/>
  <c r="S79" i="14"/>
  <c r="R79" i="14"/>
  <c r="Q79" i="14"/>
  <c r="P79" i="14"/>
  <c r="O79" i="14"/>
  <c r="N79" i="14"/>
  <c r="M79" i="14"/>
  <c r="L79" i="14"/>
  <c r="K79" i="14"/>
  <c r="J79" i="14"/>
  <c r="I79" i="14"/>
  <c r="H79" i="14"/>
  <c r="G79" i="14"/>
  <c r="F79" i="14"/>
  <c r="E79" i="14"/>
  <c r="D79" i="14"/>
  <c r="C79" i="14"/>
  <c r="B79" i="14"/>
  <c r="A79" i="14"/>
  <c r="AK78" i="14"/>
  <c r="AJ78" i="14"/>
  <c r="AI78" i="14"/>
  <c r="AH78" i="14"/>
  <c r="AG78" i="14"/>
  <c r="AF78" i="14"/>
  <c r="AE78" i="14"/>
  <c r="AD78" i="14"/>
  <c r="AC78" i="14"/>
  <c r="AB78" i="14"/>
  <c r="AA78" i="14"/>
  <c r="Z78" i="14"/>
  <c r="Y78" i="14"/>
  <c r="X78" i="14"/>
  <c r="W78" i="14"/>
  <c r="V78" i="14"/>
  <c r="U78" i="14"/>
  <c r="T78" i="14"/>
  <c r="S78" i="14"/>
  <c r="R78" i="14"/>
  <c r="Q78" i="14"/>
  <c r="P78" i="14"/>
  <c r="O78" i="14"/>
  <c r="N78" i="14"/>
  <c r="M78" i="14"/>
  <c r="L78" i="14"/>
  <c r="K78" i="14"/>
  <c r="J78" i="14"/>
  <c r="I78" i="14"/>
  <c r="H78" i="14"/>
  <c r="G78" i="14"/>
  <c r="F78" i="14"/>
  <c r="E78" i="14"/>
  <c r="D78" i="14"/>
  <c r="C78" i="14"/>
  <c r="B78" i="14"/>
  <c r="A78" i="14"/>
  <c r="AK77" i="14"/>
  <c r="AJ77" i="14"/>
  <c r="AI77" i="14"/>
  <c r="AH77" i="14"/>
  <c r="AG77" i="14"/>
  <c r="AF77" i="14"/>
  <c r="AE77" i="14"/>
  <c r="AD77" i="14"/>
  <c r="AC77" i="14"/>
  <c r="AB77" i="14"/>
  <c r="AA77" i="14"/>
  <c r="Z77" i="14"/>
  <c r="Y77" i="14"/>
  <c r="X77" i="14"/>
  <c r="W77" i="14"/>
  <c r="V77" i="14"/>
  <c r="U77" i="14"/>
  <c r="T77" i="14"/>
  <c r="S77" i="14"/>
  <c r="R77" i="14"/>
  <c r="Q77" i="14"/>
  <c r="P77" i="14"/>
  <c r="O77" i="14"/>
  <c r="N77" i="14"/>
  <c r="M77" i="14"/>
  <c r="L77" i="14"/>
  <c r="K77" i="14"/>
  <c r="J77" i="14"/>
  <c r="I77" i="14"/>
  <c r="H77" i="14"/>
  <c r="G77" i="14"/>
  <c r="F77" i="14"/>
  <c r="E77" i="14"/>
  <c r="D77" i="14"/>
  <c r="C77" i="14"/>
  <c r="B77" i="14"/>
  <c r="A77" i="14"/>
  <c r="AK76" i="14"/>
  <c r="AJ76" i="14"/>
  <c r="AI76" i="14"/>
  <c r="AH76" i="14"/>
  <c r="AG76" i="14"/>
  <c r="AF76" i="14"/>
  <c r="AE76" i="14"/>
  <c r="AD76" i="14"/>
  <c r="AC76" i="14"/>
  <c r="AB76" i="14"/>
  <c r="AA76" i="14"/>
  <c r="Z76" i="14"/>
  <c r="Y76" i="14"/>
  <c r="X76" i="14"/>
  <c r="W76" i="14"/>
  <c r="V76" i="14"/>
  <c r="U76" i="14"/>
  <c r="T76" i="14"/>
  <c r="S76" i="14"/>
  <c r="R76" i="14"/>
  <c r="Q76" i="14"/>
  <c r="P76" i="14"/>
  <c r="O76" i="14"/>
  <c r="N76" i="14"/>
  <c r="M76" i="14"/>
  <c r="L76" i="14"/>
  <c r="K76" i="14"/>
  <c r="J76" i="14"/>
  <c r="I76" i="14"/>
  <c r="H76" i="14"/>
  <c r="G76" i="14"/>
  <c r="F76" i="14"/>
  <c r="E76" i="14"/>
  <c r="D76" i="14"/>
  <c r="C76" i="14"/>
  <c r="B76" i="14"/>
  <c r="A76" i="14"/>
  <c r="AK75" i="14"/>
  <c r="AJ75" i="14"/>
  <c r="AI75" i="14"/>
  <c r="AH75" i="14"/>
  <c r="AG75" i="14"/>
  <c r="AF75" i="14"/>
  <c r="AE75" i="14"/>
  <c r="AD75" i="14"/>
  <c r="AC75" i="14"/>
  <c r="AB75" i="14"/>
  <c r="AA75" i="14"/>
  <c r="Z75" i="14"/>
  <c r="Y75" i="14"/>
  <c r="X75" i="14"/>
  <c r="W75" i="14"/>
  <c r="V75" i="14"/>
  <c r="U75" i="14"/>
  <c r="T75" i="14"/>
  <c r="S75" i="14"/>
  <c r="R75" i="14"/>
  <c r="Q75" i="14"/>
  <c r="P75" i="14"/>
  <c r="O75" i="14"/>
  <c r="N75" i="14"/>
  <c r="M75" i="14"/>
  <c r="L75" i="14"/>
  <c r="K75" i="14"/>
  <c r="J75" i="14"/>
  <c r="I75" i="14"/>
  <c r="H75" i="14"/>
  <c r="G75" i="14"/>
  <c r="F75" i="14"/>
  <c r="E75" i="14"/>
  <c r="D75" i="14"/>
  <c r="C75" i="14"/>
  <c r="B75" i="14"/>
  <c r="A75" i="14"/>
  <c r="AK74" i="14"/>
  <c r="AJ74" i="14"/>
  <c r="AI74" i="14"/>
  <c r="AH74" i="14"/>
  <c r="AG74" i="14"/>
  <c r="AF74" i="14"/>
  <c r="AE74" i="14"/>
  <c r="AD74" i="14"/>
  <c r="AC74" i="14"/>
  <c r="AB74" i="14"/>
  <c r="AA74" i="14"/>
  <c r="Z74" i="14"/>
  <c r="Y74" i="14"/>
  <c r="X74" i="14"/>
  <c r="W74" i="14"/>
  <c r="V74" i="14"/>
  <c r="U74" i="14"/>
  <c r="T74" i="14"/>
  <c r="S74" i="14"/>
  <c r="R74" i="14"/>
  <c r="Q74" i="14"/>
  <c r="P74" i="14"/>
  <c r="O74" i="14"/>
  <c r="N74" i="14"/>
  <c r="M74" i="14"/>
  <c r="L74" i="14"/>
  <c r="K74" i="14"/>
  <c r="J74" i="14"/>
  <c r="I74" i="14"/>
  <c r="H74" i="14"/>
  <c r="G74" i="14"/>
  <c r="F74" i="14"/>
  <c r="E74" i="14"/>
  <c r="D74" i="14"/>
  <c r="C74" i="14"/>
  <c r="B74" i="14"/>
  <c r="A74" i="14"/>
  <c r="AK73" i="14"/>
  <c r="AJ73" i="14"/>
  <c r="AI73" i="14"/>
  <c r="AH73" i="14"/>
  <c r="AG73" i="14"/>
  <c r="AF73" i="14"/>
  <c r="AE73" i="14"/>
  <c r="AD73" i="14"/>
  <c r="AC73" i="14"/>
  <c r="AB73" i="14"/>
  <c r="AA73" i="14"/>
  <c r="Z73" i="14"/>
  <c r="Y73" i="14"/>
  <c r="X73" i="14"/>
  <c r="W73" i="14"/>
  <c r="V73" i="14"/>
  <c r="U73" i="14"/>
  <c r="T73" i="14"/>
  <c r="S73" i="14"/>
  <c r="R73" i="14"/>
  <c r="Q73" i="14"/>
  <c r="P73" i="14"/>
  <c r="O73" i="14"/>
  <c r="N73" i="14"/>
  <c r="M73" i="14"/>
  <c r="L73" i="14"/>
  <c r="K73" i="14"/>
  <c r="J73" i="14"/>
  <c r="I73" i="14"/>
  <c r="H73" i="14"/>
  <c r="G73" i="14"/>
  <c r="F73" i="14"/>
  <c r="E73" i="14"/>
  <c r="D73" i="14"/>
  <c r="C73" i="14"/>
  <c r="B73" i="14"/>
  <c r="A73" i="14"/>
  <c r="AK72" i="14"/>
  <c r="AJ72" i="14"/>
  <c r="AI72" i="14"/>
  <c r="AH72" i="14"/>
  <c r="AG72" i="14"/>
  <c r="AF72" i="14"/>
  <c r="AE72" i="14"/>
  <c r="AD72" i="14"/>
  <c r="AC72" i="14"/>
  <c r="AB72" i="14"/>
  <c r="AA72" i="14"/>
  <c r="Z72" i="14"/>
  <c r="Y72" i="14"/>
  <c r="X72" i="14"/>
  <c r="W72" i="14"/>
  <c r="V72" i="14"/>
  <c r="U72" i="14"/>
  <c r="T72" i="14"/>
  <c r="S72" i="14"/>
  <c r="R72" i="14"/>
  <c r="Q72" i="14"/>
  <c r="P72" i="14"/>
  <c r="O72" i="14"/>
  <c r="N72" i="14"/>
  <c r="M72" i="14"/>
  <c r="L72" i="14"/>
  <c r="K72" i="14"/>
  <c r="J72" i="14"/>
  <c r="I72" i="14"/>
  <c r="H72" i="14"/>
  <c r="G72" i="14"/>
  <c r="F72" i="14"/>
  <c r="E72" i="14"/>
  <c r="D72" i="14"/>
  <c r="C72" i="14"/>
  <c r="B72" i="14"/>
  <c r="A72" i="14"/>
  <c r="AK71" i="14"/>
  <c r="AJ71" i="14"/>
  <c r="AI71" i="14"/>
  <c r="AH71" i="14"/>
  <c r="AG71" i="14"/>
  <c r="AF71" i="14"/>
  <c r="AE71" i="14"/>
  <c r="AD71" i="14"/>
  <c r="AC71" i="14"/>
  <c r="AB71" i="14"/>
  <c r="AA71" i="14"/>
  <c r="Z71" i="14"/>
  <c r="Y71" i="14"/>
  <c r="X71" i="14"/>
  <c r="W71" i="14"/>
  <c r="V71" i="14"/>
  <c r="U71" i="14"/>
  <c r="T71" i="14"/>
  <c r="S71" i="14"/>
  <c r="R71" i="14"/>
  <c r="Q71" i="14"/>
  <c r="P71" i="14"/>
  <c r="O71" i="14"/>
  <c r="N71" i="14"/>
  <c r="M71" i="14"/>
  <c r="L71" i="14"/>
  <c r="K71" i="14"/>
  <c r="J71" i="14"/>
  <c r="I71" i="14"/>
  <c r="H71" i="14"/>
  <c r="G71" i="14"/>
  <c r="F71" i="14"/>
  <c r="E71" i="14"/>
  <c r="D71" i="14"/>
  <c r="C71" i="14"/>
  <c r="B71" i="14"/>
  <c r="A71" i="14"/>
  <c r="AK70" i="14"/>
  <c r="AJ70" i="14"/>
  <c r="AI70" i="14"/>
  <c r="AH70" i="14"/>
  <c r="AG70" i="14"/>
  <c r="AF70" i="14"/>
  <c r="AE70" i="14"/>
  <c r="AD70" i="14"/>
  <c r="AC70" i="14"/>
  <c r="AB70" i="14"/>
  <c r="AA70" i="14"/>
  <c r="Z70" i="14"/>
  <c r="Y70" i="14"/>
  <c r="X70" i="14"/>
  <c r="W70" i="14"/>
  <c r="V70" i="14"/>
  <c r="U70" i="14"/>
  <c r="T70" i="14"/>
  <c r="S70" i="14"/>
  <c r="R70" i="14"/>
  <c r="Q70" i="14"/>
  <c r="P70" i="14"/>
  <c r="O70" i="14"/>
  <c r="N70" i="14"/>
  <c r="M70" i="14"/>
  <c r="L70" i="14"/>
  <c r="K70" i="14"/>
  <c r="J70" i="14"/>
  <c r="I70" i="14"/>
  <c r="H70" i="14"/>
  <c r="G70" i="14"/>
  <c r="F70" i="14"/>
  <c r="E70" i="14"/>
  <c r="D70" i="14"/>
  <c r="C70" i="14"/>
  <c r="B70" i="14"/>
  <c r="A70" i="14"/>
  <c r="AK69" i="14"/>
  <c r="AJ69" i="14"/>
  <c r="AI69" i="14"/>
  <c r="AH69" i="14"/>
  <c r="AG69" i="14"/>
  <c r="AF69" i="14"/>
  <c r="AE69" i="14"/>
  <c r="AD69" i="14"/>
  <c r="AC69" i="14"/>
  <c r="AB69" i="14"/>
  <c r="AA69" i="14"/>
  <c r="Z69" i="14"/>
  <c r="Y69" i="14"/>
  <c r="X69" i="14"/>
  <c r="W69" i="14"/>
  <c r="V69" i="14"/>
  <c r="U69" i="14"/>
  <c r="T69" i="14"/>
  <c r="S69" i="14"/>
  <c r="R69" i="14"/>
  <c r="Q69" i="14"/>
  <c r="P69" i="14"/>
  <c r="O69" i="14"/>
  <c r="N69" i="14"/>
  <c r="M69" i="14"/>
  <c r="L69" i="14"/>
  <c r="K69" i="14"/>
  <c r="J69" i="14"/>
  <c r="I69" i="14"/>
  <c r="H69" i="14"/>
  <c r="G69" i="14"/>
  <c r="F69" i="14"/>
  <c r="E69" i="14"/>
  <c r="D69" i="14"/>
  <c r="C69" i="14"/>
  <c r="B69" i="14"/>
  <c r="A69" i="14"/>
  <c r="AK68" i="14"/>
  <c r="AJ68" i="14"/>
  <c r="AI68" i="14"/>
  <c r="AH68" i="14"/>
  <c r="AG68" i="14"/>
  <c r="AF68" i="14"/>
  <c r="AE68" i="14"/>
  <c r="AD68" i="14"/>
  <c r="AC68" i="14"/>
  <c r="AB68" i="14"/>
  <c r="AA68" i="14"/>
  <c r="Z68" i="14"/>
  <c r="Y68" i="14"/>
  <c r="X68" i="14"/>
  <c r="W68" i="14"/>
  <c r="V68" i="14"/>
  <c r="U68" i="14"/>
  <c r="T68" i="14"/>
  <c r="S68" i="14"/>
  <c r="R68" i="14"/>
  <c r="Q68" i="14"/>
  <c r="P68" i="14"/>
  <c r="O68" i="14"/>
  <c r="N68" i="14"/>
  <c r="M68" i="14"/>
  <c r="L68" i="14"/>
  <c r="K68" i="14"/>
  <c r="J68" i="14"/>
  <c r="I68" i="14"/>
  <c r="H68" i="14"/>
  <c r="G68" i="14"/>
  <c r="F68" i="14"/>
  <c r="E68" i="14"/>
  <c r="D68" i="14"/>
  <c r="C68" i="14"/>
  <c r="B68" i="14"/>
  <c r="A68" i="14"/>
  <c r="AK67" i="14"/>
  <c r="AJ67" i="14"/>
  <c r="AI67" i="14"/>
  <c r="AH67" i="14"/>
  <c r="AG67" i="14"/>
  <c r="AF67" i="14"/>
  <c r="AE67" i="14"/>
  <c r="AD67" i="14"/>
  <c r="AC67" i="14"/>
  <c r="AB67" i="14"/>
  <c r="AA67" i="14"/>
  <c r="Z67" i="14"/>
  <c r="Y67" i="14"/>
  <c r="X67" i="14"/>
  <c r="W67" i="14"/>
  <c r="V67" i="14"/>
  <c r="U67" i="14"/>
  <c r="T67" i="14"/>
  <c r="S67" i="14"/>
  <c r="R67" i="14"/>
  <c r="Q67" i="14"/>
  <c r="P67" i="14"/>
  <c r="O67" i="14"/>
  <c r="N67" i="14"/>
  <c r="M67" i="14"/>
  <c r="L67" i="14"/>
  <c r="K67" i="14"/>
  <c r="J67" i="14"/>
  <c r="I67" i="14"/>
  <c r="H67" i="14"/>
  <c r="G67" i="14"/>
  <c r="F67" i="14"/>
  <c r="E67" i="14"/>
  <c r="D67" i="14"/>
  <c r="C67" i="14"/>
  <c r="B67" i="14"/>
  <c r="A67" i="14"/>
  <c r="AK66" i="14"/>
  <c r="AJ66" i="14"/>
  <c r="AI66" i="14"/>
  <c r="AH66" i="14"/>
  <c r="AG66" i="14"/>
  <c r="AF66" i="14"/>
  <c r="AE66" i="14"/>
  <c r="AD66" i="14"/>
  <c r="AC66" i="14"/>
  <c r="AB66" i="14"/>
  <c r="AA66" i="14"/>
  <c r="Z66" i="14"/>
  <c r="Y66" i="14"/>
  <c r="X66" i="14"/>
  <c r="W66" i="14"/>
  <c r="V66" i="14"/>
  <c r="U66" i="14"/>
  <c r="T66" i="14"/>
  <c r="S66" i="14"/>
  <c r="R66" i="14"/>
  <c r="Q66" i="14"/>
  <c r="P66" i="14"/>
  <c r="O66" i="14"/>
  <c r="N66" i="14"/>
  <c r="M66" i="14"/>
  <c r="L66" i="14"/>
  <c r="K66" i="14"/>
  <c r="J66" i="14"/>
  <c r="I66" i="14"/>
  <c r="H66" i="14"/>
  <c r="G66" i="14"/>
  <c r="F66" i="14"/>
  <c r="E66" i="14"/>
  <c r="D66" i="14"/>
  <c r="C66" i="14"/>
  <c r="B66" i="14"/>
  <c r="A66" i="14"/>
  <c r="AK65" i="14"/>
  <c r="AJ65" i="14"/>
  <c r="AI65" i="14"/>
  <c r="AH65" i="14"/>
  <c r="AG65" i="14"/>
  <c r="AF65" i="14"/>
  <c r="AE65" i="14"/>
  <c r="AD65" i="14"/>
  <c r="AC65" i="14"/>
  <c r="AB65" i="14"/>
  <c r="AA65" i="14"/>
  <c r="Z65" i="14"/>
  <c r="Y65" i="14"/>
  <c r="X65" i="14"/>
  <c r="W65" i="14"/>
  <c r="V65" i="14"/>
  <c r="U65" i="14"/>
  <c r="T65" i="14"/>
  <c r="S65" i="14"/>
  <c r="R65" i="14"/>
  <c r="Q65" i="14"/>
  <c r="P65" i="14"/>
  <c r="O65" i="14"/>
  <c r="N65" i="14"/>
  <c r="M65" i="14"/>
  <c r="L65" i="14"/>
  <c r="K65" i="14"/>
  <c r="J65" i="14"/>
  <c r="I65" i="14"/>
  <c r="H65" i="14"/>
  <c r="G65" i="14"/>
  <c r="F65" i="14"/>
  <c r="E65" i="14"/>
  <c r="D65" i="14"/>
  <c r="C65" i="14"/>
  <c r="B65" i="14"/>
  <c r="A65" i="14"/>
  <c r="AK64" i="14"/>
  <c r="AJ64" i="14"/>
  <c r="AI64" i="14"/>
  <c r="AH64" i="14"/>
  <c r="AG64" i="14"/>
  <c r="AF64" i="14"/>
  <c r="AE64" i="14"/>
  <c r="AD64" i="14"/>
  <c r="AC64" i="14"/>
  <c r="AB64" i="14"/>
  <c r="AA64" i="14"/>
  <c r="Z64" i="14"/>
  <c r="Y64" i="14"/>
  <c r="X64" i="14"/>
  <c r="W64" i="14"/>
  <c r="V64" i="14"/>
  <c r="U64" i="14"/>
  <c r="T64" i="14"/>
  <c r="S64" i="14"/>
  <c r="R64" i="14"/>
  <c r="Q64" i="14"/>
  <c r="P64" i="14"/>
  <c r="O64" i="14"/>
  <c r="N64" i="14"/>
  <c r="M64" i="14"/>
  <c r="L64" i="14"/>
  <c r="K64" i="14"/>
  <c r="J64" i="14"/>
  <c r="I64" i="14"/>
  <c r="H64" i="14"/>
  <c r="G64" i="14"/>
  <c r="F64" i="14"/>
  <c r="E64" i="14"/>
  <c r="D64" i="14"/>
  <c r="C64" i="14"/>
  <c r="B64" i="14"/>
  <c r="A64" i="14"/>
  <c r="AK63" i="14"/>
  <c r="AJ63" i="14"/>
  <c r="AI63" i="14"/>
  <c r="AH63" i="14"/>
  <c r="AG63" i="14"/>
  <c r="AF63" i="14"/>
  <c r="AE63" i="14"/>
  <c r="AD63" i="14"/>
  <c r="AC63" i="14"/>
  <c r="AB63" i="14"/>
  <c r="AA63" i="14"/>
  <c r="Z63" i="14"/>
  <c r="Y63" i="14"/>
  <c r="X63" i="14"/>
  <c r="W63" i="14"/>
  <c r="V63" i="14"/>
  <c r="U63" i="14"/>
  <c r="T63" i="14"/>
  <c r="S63" i="14"/>
  <c r="R63" i="14"/>
  <c r="Q63" i="14"/>
  <c r="P63" i="14"/>
  <c r="O63" i="14"/>
  <c r="N63" i="14"/>
  <c r="M63" i="14"/>
  <c r="L63" i="14"/>
  <c r="K63" i="14"/>
  <c r="J63" i="14"/>
  <c r="I63" i="14"/>
  <c r="H63" i="14"/>
  <c r="G63" i="14"/>
  <c r="F63" i="14"/>
  <c r="E63" i="14"/>
  <c r="D63" i="14"/>
  <c r="C63" i="14"/>
  <c r="B63" i="14"/>
  <c r="A63" i="14"/>
  <c r="AK62" i="14"/>
  <c r="AJ62" i="14"/>
  <c r="AI62" i="14"/>
  <c r="AH62" i="14"/>
  <c r="AG62" i="14"/>
  <c r="AF62" i="14"/>
  <c r="AE62" i="14"/>
  <c r="AD62" i="14"/>
  <c r="AC62" i="14"/>
  <c r="AB62" i="14"/>
  <c r="AA62" i="14"/>
  <c r="Z62" i="14"/>
  <c r="Y62" i="14"/>
  <c r="X62" i="14"/>
  <c r="W62" i="14"/>
  <c r="V62" i="14"/>
  <c r="U62" i="14"/>
  <c r="T62" i="14"/>
  <c r="S62" i="14"/>
  <c r="R62" i="14"/>
  <c r="Q62" i="14"/>
  <c r="P62" i="14"/>
  <c r="O62" i="14"/>
  <c r="N62" i="14"/>
  <c r="M62" i="14"/>
  <c r="L62" i="14"/>
  <c r="K62" i="14"/>
  <c r="J62" i="14"/>
  <c r="I62" i="14"/>
  <c r="H62" i="14"/>
  <c r="G62" i="14"/>
  <c r="F62" i="14"/>
  <c r="E62" i="14"/>
  <c r="D62" i="14"/>
  <c r="C62" i="14"/>
  <c r="B62" i="14"/>
  <c r="A62" i="14"/>
  <c r="AK61" i="14"/>
  <c r="AJ61" i="14"/>
  <c r="AI61" i="14"/>
  <c r="AH61" i="14"/>
  <c r="AG61" i="14"/>
  <c r="AF61" i="14"/>
  <c r="AE61" i="14"/>
  <c r="AD61" i="14"/>
  <c r="AC61" i="14"/>
  <c r="AB61" i="14"/>
  <c r="AA61" i="14"/>
  <c r="Z61" i="14"/>
  <c r="Y61" i="14"/>
  <c r="X61" i="14"/>
  <c r="W61" i="14"/>
  <c r="V61" i="14"/>
  <c r="U61" i="14"/>
  <c r="T61" i="14"/>
  <c r="S61" i="14"/>
  <c r="R61" i="14"/>
  <c r="Q61" i="14"/>
  <c r="P61" i="14"/>
  <c r="O61" i="14"/>
  <c r="N61" i="14"/>
  <c r="M61" i="14"/>
  <c r="L61" i="14"/>
  <c r="K61" i="14"/>
  <c r="J61" i="14"/>
  <c r="I61" i="14"/>
  <c r="H61" i="14"/>
  <c r="G61" i="14"/>
  <c r="F61" i="14"/>
  <c r="E61" i="14"/>
  <c r="D61" i="14"/>
  <c r="C61" i="14"/>
  <c r="B61" i="14"/>
  <c r="A61" i="14"/>
  <c r="AK60" i="14"/>
  <c r="AJ60" i="14"/>
  <c r="AI60" i="14"/>
  <c r="AH60" i="14"/>
  <c r="AG60" i="14"/>
  <c r="AF60" i="14"/>
  <c r="AE60" i="14"/>
  <c r="AD60" i="14"/>
  <c r="AC60" i="14"/>
  <c r="AB60" i="14"/>
  <c r="AA60" i="14"/>
  <c r="Z60" i="14"/>
  <c r="Y60" i="14"/>
  <c r="X60" i="14"/>
  <c r="W60" i="14"/>
  <c r="V60" i="14"/>
  <c r="U60" i="14"/>
  <c r="T60" i="14"/>
  <c r="S60" i="14"/>
  <c r="R60" i="14"/>
  <c r="Q60" i="14"/>
  <c r="P60" i="14"/>
  <c r="O60" i="14"/>
  <c r="N60" i="14"/>
  <c r="M60" i="14"/>
  <c r="L60" i="14"/>
  <c r="K60" i="14"/>
  <c r="J60" i="14"/>
  <c r="I60" i="14"/>
  <c r="H60" i="14"/>
  <c r="G60" i="14"/>
  <c r="F60" i="14"/>
  <c r="E60" i="14"/>
  <c r="D60" i="14"/>
  <c r="C60" i="14"/>
  <c r="B60" i="14"/>
  <c r="A60" i="14"/>
  <c r="AK59" i="14"/>
  <c r="AJ59" i="14"/>
  <c r="AI59" i="14"/>
  <c r="AH59" i="14"/>
  <c r="AG59" i="14"/>
  <c r="AF59" i="14"/>
  <c r="AE59" i="14"/>
  <c r="AD59" i="14"/>
  <c r="AC59" i="14"/>
  <c r="AB59" i="14"/>
  <c r="AA59" i="14"/>
  <c r="Z59" i="14"/>
  <c r="Y59" i="14"/>
  <c r="X59" i="14"/>
  <c r="W59" i="14"/>
  <c r="V59" i="14"/>
  <c r="U59" i="14"/>
  <c r="T59" i="14"/>
  <c r="S59" i="14"/>
  <c r="R59" i="14"/>
  <c r="Q59" i="14"/>
  <c r="P59" i="14"/>
  <c r="O59" i="14"/>
  <c r="N59" i="14"/>
  <c r="M59" i="14"/>
  <c r="L59" i="14"/>
  <c r="K59" i="14"/>
  <c r="J59" i="14"/>
  <c r="I59" i="14"/>
  <c r="H59" i="14"/>
  <c r="G59" i="14"/>
  <c r="F59" i="14"/>
  <c r="E59" i="14"/>
  <c r="D59" i="14"/>
  <c r="C59" i="14"/>
  <c r="B59" i="14"/>
  <c r="A59" i="14"/>
  <c r="AK58" i="14"/>
  <c r="AJ58" i="14"/>
  <c r="AI58" i="14"/>
  <c r="AH58" i="14"/>
  <c r="AG58" i="14"/>
  <c r="AF58" i="14"/>
  <c r="AE58" i="14"/>
  <c r="AD58" i="14"/>
  <c r="AC58" i="14"/>
  <c r="AB58" i="14"/>
  <c r="AA58" i="14"/>
  <c r="Z58" i="14"/>
  <c r="Y58" i="14"/>
  <c r="X58" i="14"/>
  <c r="W58" i="14"/>
  <c r="V58" i="14"/>
  <c r="U58" i="14"/>
  <c r="T58" i="14"/>
  <c r="S58" i="14"/>
  <c r="R58" i="14"/>
  <c r="Q58" i="14"/>
  <c r="P58" i="14"/>
  <c r="O58" i="14"/>
  <c r="N58" i="14"/>
  <c r="M58" i="14"/>
  <c r="L58" i="14"/>
  <c r="K58" i="14"/>
  <c r="J58" i="14"/>
  <c r="I58" i="14"/>
  <c r="H58" i="14"/>
  <c r="G58" i="14"/>
  <c r="F58" i="14"/>
  <c r="E58" i="14"/>
  <c r="D58" i="14"/>
  <c r="C58" i="14"/>
  <c r="B58" i="14"/>
  <c r="A58" i="14"/>
  <c r="AK57" i="14"/>
  <c r="AJ57" i="14"/>
  <c r="AI57" i="14"/>
  <c r="AH57" i="14"/>
  <c r="AG57" i="14"/>
  <c r="AF57" i="14"/>
  <c r="AE57" i="14"/>
  <c r="AD57" i="14"/>
  <c r="AC57" i="14"/>
  <c r="AB57" i="14"/>
  <c r="AA57" i="14"/>
  <c r="Z57" i="14"/>
  <c r="Y57" i="14"/>
  <c r="X57" i="14"/>
  <c r="W57" i="14"/>
  <c r="V57" i="14"/>
  <c r="U57" i="14"/>
  <c r="T57" i="14"/>
  <c r="S57" i="14"/>
  <c r="R57" i="14"/>
  <c r="Q57" i="14"/>
  <c r="P57" i="14"/>
  <c r="O57" i="14"/>
  <c r="N57" i="14"/>
  <c r="M57" i="14"/>
  <c r="L57" i="14"/>
  <c r="K57" i="14"/>
  <c r="J57" i="14"/>
  <c r="I57" i="14"/>
  <c r="H57" i="14"/>
  <c r="G57" i="14"/>
  <c r="F57" i="14"/>
  <c r="E57" i="14"/>
  <c r="D57" i="14"/>
  <c r="C57" i="14"/>
  <c r="B57" i="14"/>
  <c r="A57" i="14"/>
  <c r="AK56" i="14"/>
  <c r="AJ56" i="14"/>
  <c r="AI56" i="14"/>
  <c r="AH56" i="14"/>
  <c r="AG56" i="14"/>
  <c r="AF56" i="14"/>
  <c r="AE56" i="14"/>
  <c r="AD56" i="14"/>
  <c r="AC56" i="14"/>
  <c r="AB56" i="14"/>
  <c r="AA56" i="14"/>
  <c r="Z56" i="14"/>
  <c r="Y56" i="14"/>
  <c r="X56" i="14"/>
  <c r="W56" i="14"/>
  <c r="V56" i="14"/>
  <c r="U56" i="14"/>
  <c r="T56" i="14"/>
  <c r="S56" i="14"/>
  <c r="R56" i="14"/>
  <c r="Q56" i="14"/>
  <c r="P56" i="14"/>
  <c r="O56" i="14"/>
  <c r="N56" i="14"/>
  <c r="M56" i="14"/>
  <c r="L56" i="14"/>
  <c r="K56" i="14"/>
  <c r="J56" i="14"/>
  <c r="I56" i="14"/>
  <c r="H56" i="14"/>
  <c r="G56" i="14"/>
  <c r="F56" i="14"/>
  <c r="E56" i="14"/>
  <c r="D56" i="14"/>
  <c r="C56" i="14"/>
  <c r="B56" i="14"/>
  <c r="A56" i="14"/>
  <c r="AK55" i="14"/>
  <c r="AJ55" i="14"/>
  <c r="AI55" i="14"/>
  <c r="AH55" i="14"/>
  <c r="AG55" i="14"/>
  <c r="AF55" i="14"/>
  <c r="AE55" i="14"/>
  <c r="AD55" i="14"/>
  <c r="AC55" i="14"/>
  <c r="AB55" i="14"/>
  <c r="AA55" i="14"/>
  <c r="Z55" i="14"/>
  <c r="Y55" i="14"/>
  <c r="X55" i="14"/>
  <c r="W55" i="14"/>
  <c r="V55" i="14"/>
  <c r="U55" i="14"/>
  <c r="T55" i="14"/>
  <c r="S55" i="14"/>
  <c r="R55" i="14"/>
  <c r="Q55" i="14"/>
  <c r="P55" i="14"/>
  <c r="O55" i="14"/>
  <c r="N55" i="14"/>
  <c r="M55" i="14"/>
  <c r="L55" i="14"/>
  <c r="K55" i="14"/>
  <c r="J55" i="14"/>
  <c r="I55" i="14"/>
  <c r="H55" i="14"/>
  <c r="G55" i="14"/>
  <c r="F55" i="14"/>
  <c r="E55" i="14"/>
  <c r="D55" i="14"/>
  <c r="C55" i="14"/>
  <c r="B55" i="14"/>
  <c r="A55" i="14"/>
  <c r="AK54" i="14"/>
  <c r="AJ54" i="14"/>
  <c r="AI54" i="14"/>
  <c r="AH54" i="14"/>
  <c r="AG54" i="14"/>
  <c r="AF54" i="14"/>
  <c r="AE54" i="14"/>
  <c r="AD54" i="14"/>
  <c r="AC54" i="14"/>
  <c r="AB54" i="14"/>
  <c r="AA54" i="14"/>
  <c r="Z54" i="14"/>
  <c r="Y54" i="14"/>
  <c r="X54" i="14"/>
  <c r="W54" i="14"/>
  <c r="V54" i="14"/>
  <c r="U54" i="14"/>
  <c r="T54" i="14"/>
  <c r="S54" i="14"/>
  <c r="R54" i="14"/>
  <c r="Q54" i="14"/>
  <c r="P54" i="14"/>
  <c r="O54" i="14"/>
  <c r="N54" i="14"/>
  <c r="M54" i="14"/>
  <c r="L54" i="14"/>
  <c r="K54" i="14"/>
  <c r="J54" i="14"/>
  <c r="I54" i="14"/>
  <c r="H54" i="14"/>
  <c r="G54" i="14"/>
  <c r="F54" i="14"/>
  <c r="E54" i="14"/>
  <c r="D54" i="14"/>
  <c r="C54" i="14"/>
  <c r="B54" i="14"/>
  <c r="A54" i="14"/>
  <c r="AK53" i="14"/>
  <c r="AJ53" i="14"/>
  <c r="AI53" i="14"/>
  <c r="AH53" i="14"/>
  <c r="AG53" i="14"/>
  <c r="AF53" i="14"/>
  <c r="AE53" i="14"/>
  <c r="AD53" i="14"/>
  <c r="AC53" i="14"/>
  <c r="AB53" i="14"/>
  <c r="AA53" i="14"/>
  <c r="Z53" i="14"/>
  <c r="Y53" i="14"/>
  <c r="X53" i="14"/>
  <c r="W53" i="14"/>
  <c r="V53" i="14"/>
  <c r="U53" i="14"/>
  <c r="T53" i="14"/>
  <c r="S53" i="14"/>
  <c r="R53" i="14"/>
  <c r="Q53" i="14"/>
  <c r="P53" i="14"/>
  <c r="O53" i="14"/>
  <c r="N53" i="14"/>
  <c r="M53" i="14"/>
  <c r="L53" i="14"/>
  <c r="K53" i="14"/>
  <c r="J53" i="14"/>
  <c r="I53" i="14"/>
  <c r="H53" i="14"/>
  <c r="G53" i="14"/>
  <c r="F53" i="14"/>
  <c r="E53" i="14"/>
  <c r="D53" i="14"/>
  <c r="C53" i="14"/>
  <c r="B53" i="14"/>
  <c r="A53" i="14"/>
  <c r="AK52" i="14"/>
  <c r="AJ52" i="14"/>
  <c r="AI52" i="14"/>
  <c r="AH52" i="14"/>
  <c r="AG52" i="14"/>
  <c r="AF52" i="14"/>
  <c r="AE52" i="14"/>
  <c r="AD52" i="14"/>
  <c r="AC52" i="14"/>
  <c r="AB52" i="14"/>
  <c r="AA52" i="14"/>
  <c r="Z52" i="14"/>
  <c r="Y52" i="14"/>
  <c r="X52" i="14"/>
  <c r="W52" i="14"/>
  <c r="V52" i="14"/>
  <c r="U52" i="14"/>
  <c r="T52" i="14"/>
  <c r="S52" i="14"/>
  <c r="R52" i="14"/>
  <c r="Q52" i="14"/>
  <c r="P52" i="14"/>
  <c r="O52" i="14"/>
  <c r="N52" i="14"/>
  <c r="M52" i="14"/>
  <c r="L52" i="14"/>
  <c r="K52" i="14"/>
  <c r="J52" i="14"/>
  <c r="I52" i="14"/>
  <c r="H52" i="14"/>
  <c r="G52" i="14"/>
  <c r="F52" i="14"/>
  <c r="E52" i="14"/>
  <c r="D52" i="14"/>
  <c r="C52" i="14"/>
  <c r="B52" i="14"/>
  <c r="A52" i="14"/>
  <c r="AK51" i="14"/>
  <c r="AJ51" i="14"/>
  <c r="AI51" i="14"/>
  <c r="AH51" i="14"/>
  <c r="AG51" i="14"/>
  <c r="AF51" i="14"/>
  <c r="AE51" i="14"/>
  <c r="AD51" i="14"/>
  <c r="AC51" i="14"/>
  <c r="AB51" i="14"/>
  <c r="AA51" i="14"/>
  <c r="Z51" i="14"/>
  <c r="Y51" i="14"/>
  <c r="X51" i="14"/>
  <c r="W51" i="14"/>
  <c r="V51" i="14"/>
  <c r="U51" i="14"/>
  <c r="T51" i="14"/>
  <c r="S51" i="14"/>
  <c r="R51" i="14"/>
  <c r="Q51" i="14"/>
  <c r="P51" i="14"/>
  <c r="O51" i="14"/>
  <c r="N51" i="14"/>
  <c r="M51" i="14"/>
  <c r="L51" i="14"/>
  <c r="K51" i="14"/>
  <c r="J51" i="14"/>
  <c r="I51" i="14"/>
  <c r="H51" i="14"/>
  <c r="G51" i="14"/>
  <c r="F51" i="14"/>
  <c r="E51" i="14"/>
  <c r="D51" i="14"/>
  <c r="C51" i="14"/>
  <c r="B51" i="14"/>
  <c r="A51" i="14"/>
  <c r="AK50" i="14"/>
  <c r="AJ50" i="14"/>
  <c r="AI50" i="14"/>
  <c r="AH50" i="14"/>
  <c r="AG50" i="14"/>
  <c r="AF50" i="14"/>
  <c r="AE50" i="14"/>
  <c r="AD50" i="14"/>
  <c r="AC50" i="14"/>
  <c r="AB50" i="14"/>
  <c r="AA50" i="14"/>
  <c r="Z50" i="14"/>
  <c r="Y50" i="14"/>
  <c r="X50" i="14"/>
  <c r="W50" i="14"/>
  <c r="V50" i="14"/>
  <c r="U50" i="14"/>
  <c r="T50" i="14"/>
  <c r="S50" i="14"/>
  <c r="R50" i="14"/>
  <c r="Q50" i="14"/>
  <c r="P50" i="14"/>
  <c r="O50" i="14"/>
  <c r="N50" i="14"/>
  <c r="M50" i="14"/>
  <c r="L50" i="14"/>
  <c r="K50" i="14"/>
  <c r="J50" i="14"/>
  <c r="I50" i="14"/>
  <c r="H50" i="14"/>
  <c r="G50" i="14"/>
  <c r="F50" i="14"/>
  <c r="E50" i="14"/>
  <c r="D50" i="14"/>
  <c r="C50" i="14"/>
  <c r="B50" i="14"/>
  <c r="A50" i="14"/>
  <c r="AK49" i="14"/>
  <c r="AJ49" i="14"/>
  <c r="AI49" i="14"/>
  <c r="AH49" i="14"/>
  <c r="AG49" i="14"/>
  <c r="AF49" i="14"/>
  <c r="AE49" i="14"/>
  <c r="AD49" i="14"/>
  <c r="AC49" i="14"/>
  <c r="AB49" i="14"/>
  <c r="AA49" i="14"/>
  <c r="Z49" i="14"/>
  <c r="Y49" i="14"/>
  <c r="X49" i="14"/>
  <c r="W49" i="14"/>
  <c r="V49" i="14"/>
  <c r="U49" i="14"/>
  <c r="T49" i="14"/>
  <c r="S49" i="14"/>
  <c r="R49" i="14"/>
  <c r="Q49" i="14"/>
  <c r="P49" i="14"/>
  <c r="O49" i="14"/>
  <c r="N49" i="14"/>
  <c r="M49" i="14"/>
  <c r="L49" i="14"/>
  <c r="K49" i="14"/>
  <c r="J49" i="14"/>
  <c r="I49" i="14"/>
  <c r="H49" i="14"/>
  <c r="G49" i="14"/>
  <c r="F49" i="14"/>
  <c r="E49" i="14"/>
  <c r="D49" i="14"/>
  <c r="C49" i="14"/>
  <c r="B49" i="14"/>
  <c r="A49" i="14"/>
  <c r="AK48" i="14"/>
  <c r="AJ48" i="14"/>
  <c r="AI48" i="14"/>
  <c r="AH48" i="14"/>
  <c r="AG48" i="14"/>
  <c r="AF48" i="14"/>
  <c r="AE48" i="14"/>
  <c r="AD48" i="14"/>
  <c r="AC48" i="14"/>
  <c r="AB48" i="14"/>
  <c r="AA48" i="14"/>
  <c r="Z48" i="14"/>
  <c r="Y48" i="14"/>
  <c r="X48" i="14"/>
  <c r="W48" i="14"/>
  <c r="V48" i="14"/>
  <c r="U48" i="14"/>
  <c r="T48" i="14"/>
  <c r="S48" i="14"/>
  <c r="R48" i="14"/>
  <c r="Q48" i="14"/>
  <c r="P48" i="14"/>
  <c r="O48" i="14"/>
  <c r="N48" i="14"/>
  <c r="M48" i="14"/>
  <c r="L48" i="14"/>
  <c r="K48" i="14"/>
  <c r="J48" i="14"/>
  <c r="I48" i="14"/>
  <c r="H48" i="14"/>
  <c r="G48" i="14"/>
  <c r="F48" i="14"/>
  <c r="E48" i="14"/>
  <c r="D48" i="14"/>
  <c r="C48" i="14"/>
  <c r="B48" i="14"/>
  <c r="A48" i="14"/>
  <c r="AK47" i="14"/>
  <c r="AJ47" i="14"/>
  <c r="AI47" i="14"/>
  <c r="AH47" i="14"/>
  <c r="AG47" i="14"/>
  <c r="AF47" i="14"/>
  <c r="AE47" i="14"/>
  <c r="AD47" i="14"/>
  <c r="AC47" i="14"/>
  <c r="AB47" i="14"/>
  <c r="AA47" i="14"/>
  <c r="Z47" i="14"/>
  <c r="Y47" i="14"/>
  <c r="X47" i="14"/>
  <c r="W47" i="14"/>
  <c r="V47" i="14"/>
  <c r="U47" i="14"/>
  <c r="T47" i="14"/>
  <c r="S47" i="14"/>
  <c r="R47" i="14"/>
  <c r="Q47" i="14"/>
  <c r="P47" i="14"/>
  <c r="O47" i="14"/>
  <c r="N47" i="14"/>
  <c r="M47" i="14"/>
  <c r="L47" i="14"/>
  <c r="K47" i="14"/>
  <c r="J47" i="14"/>
  <c r="I47" i="14"/>
  <c r="H47" i="14"/>
  <c r="G47" i="14"/>
  <c r="F47" i="14"/>
  <c r="E47" i="14"/>
  <c r="D47" i="14"/>
  <c r="C47" i="14"/>
  <c r="B47" i="14"/>
  <c r="A47" i="14"/>
  <c r="AK46" i="14"/>
  <c r="AJ46" i="14"/>
  <c r="AI46" i="14"/>
  <c r="AH46" i="14"/>
  <c r="AG46" i="14"/>
  <c r="AF46" i="14"/>
  <c r="AE46" i="14"/>
  <c r="AD46" i="14"/>
  <c r="AC46" i="14"/>
  <c r="AB46" i="14"/>
  <c r="AA46" i="14"/>
  <c r="Z46" i="14"/>
  <c r="Y46" i="14"/>
  <c r="X46" i="14"/>
  <c r="W46" i="14"/>
  <c r="V46" i="14"/>
  <c r="U46" i="14"/>
  <c r="T46" i="14"/>
  <c r="S46" i="14"/>
  <c r="R46" i="14"/>
  <c r="Q46" i="14"/>
  <c r="P46" i="14"/>
  <c r="O46" i="14"/>
  <c r="N46" i="14"/>
  <c r="M46" i="14"/>
  <c r="L46" i="14"/>
  <c r="K46" i="14"/>
  <c r="J46" i="14"/>
  <c r="I46" i="14"/>
  <c r="H46" i="14"/>
  <c r="G46" i="14"/>
  <c r="F46" i="14"/>
  <c r="E46" i="14"/>
  <c r="D46" i="14"/>
  <c r="C46" i="14"/>
  <c r="B46" i="14"/>
  <c r="A46" i="14"/>
  <c r="AK45" i="14"/>
  <c r="AJ45" i="14"/>
  <c r="AI45" i="14"/>
  <c r="AH45" i="14"/>
  <c r="AG45" i="14"/>
  <c r="AF45" i="14"/>
  <c r="AE45" i="14"/>
  <c r="AD45" i="14"/>
  <c r="AC45" i="14"/>
  <c r="AB45" i="14"/>
  <c r="AA45" i="14"/>
  <c r="Z45" i="14"/>
  <c r="Y45" i="14"/>
  <c r="X45" i="14"/>
  <c r="W45" i="14"/>
  <c r="V45" i="14"/>
  <c r="U45" i="14"/>
  <c r="T45" i="14"/>
  <c r="S45" i="14"/>
  <c r="R45" i="14"/>
  <c r="Q45" i="14"/>
  <c r="P45" i="14"/>
  <c r="O45" i="14"/>
  <c r="N45" i="14"/>
  <c r="M45" i="14"/>
  <c r="L45" i="14"/>
  <c r="K45" i="14"/>
  <c r="J45" i="14"/>
  <c r="I45" i="14"/>
  <c r="H45" i="14"/>
  <c r="G45" i="14"/>
  <c r="F45" i="14"/>
  <c r="E45" i="14"/>
  <c r="D45" i="14"/>
  <c r="C45" i="14"/>
  <c r="B45" i="14"/>
  <c r="A45" i="14"/>
  <c r="AK44" i="14"/>
  <c r="AJ44" i="14"/>
  <c r="AI44" i="14"/>
  <c r="AH44" i="14"/>
  <c r="AG44" i="14"/>
  <c r="AF44" i="14"/>
  <c r="AE44" i="14"/>
  <c r="AD44" i="14"/>
  <c r="AC44" i="14"/>
  <c r="AB44" i="14"/>
  <c r="AA44" i="14"/>
  <c r="Z44" i="14"/>
  <c r="Y44" i="14"/>
  <c r="X44" i="14"/>
  <c r="W44" i="14"/>
  <c r="V44" i="14"/>
  <c r="U44" i="14"/>
  <c r="T44" i="14"/>
  <c r="S44" i="14"/>
  <c r="R44" i="14"/>
  <c r="Q44" i="14"/>
  <c r="P44" i="14"/>
  <c r="O44" i="14"/>
  <c r="N44" i="14"/>
  <c r="M44" i="14"/>
  <c r="L44" i="14"/>
  <c r="K44" i="14"/>
  <c r="J44" i="14"/>
  <c r="I44" i="14"/>
  <c r="H44" i="14"/>
  <c r="G44" i="14"/>
  <c r="F44" i="14"/>
  <c r="E44" i="14"/>
  <c r="D44" i="14"/>
  <c r="C44" i="14"/>
  <c r="B44" i="14"/>
  <c r="A44" i="14"/>
  <c r="AK43" i="14"/>
  <c r="AJ43" i="14"/>
  <c r="AI43" i="14"/>
  <c r="AH43" i="14"/>
  <c r="AG43" i="14"/>
  <c r="AF43" i="14"/>
  <c r="AE43" i="14"/>
  <c r="AD43" i="14"/>
  <c r="AC43" i="14"/>
  <c r="AB43" i="14"/>
  <c r="AA43" i="14"/>
  <c r="Z43" i="14"/>
  <c r="Y43" i="14"/>
  <c r="X43" i="14"/>
  <c r="W43" i="14"/>
  <c r="V43" i="14"/>
  <c r="U43" i="14"/>
  <c r="T43" i="14"/>
  <c r="S43" i="14"/>
  <c r="R43" i="14"/>
  <c r="Q43" i="14"/>
  <c r="P43" i="14"/>
  <c r="O43" i="14"/>
  <c r="N43" i="14"/>
  <c r="M43" i="14"/>
  <c r="L43" i="14"/>
  <c r="K43" i="14"/>
  <c r="J43" i="14"/>
  <c r="I43" i="14"/>
  <c r="H43" i="14"/>
  <c r="G43" i="14"/>
  <c r="F43" i="14"/>
  <c r="E43" i="14"/>
  <c r="D43" i="14"/>
  <c r="C43" i="14"/>
  <c r="B43" i="14"/>
  <c r="A43" i="14"/>
  <c r="AK42" i="14"/>
  <c r="AJ42" i="14"/>
  <c r="AI42" i="14"/>
  <c r="AH42" i="14"/>
  <c r="AG42" i="14"/>
  <c r="AF42" i="14"/>
  <c r="AE42" i="14"/>
  <c r="AD42" i="14"/>
  <c r="AC42" i="14"/>
  <c r="AB42" i="14"/>
  <c r="AA42" i="14"/>
  <c r="Z42" i="14"/>
  <c r="Y42" i="14"/>
  <c r="X42" i="14"/>
  <c r="W42" i="14"/>
  <c r="V42" i="14"/>
  <c r="U42" i="14"/>
  <c r="T42" i="14"/>
  <c r="S42" i="14"/>
  <c r="R42" i="14"/>
  <c r="Q42" i="14"/>
  <c r="P42" i="14"/>
  <c r="O42" i="14"/>
  <c r="N42" i="14"/>
  <c r="M42" i="14"/>
  <c r="L42" i="14"/>
  <c r="K42" i="14"/>
  <c r="J42" i="14"/>
  <c r="I42" i="14"/>
  <c r="H42" i="14"/>
  <c r="G42" i="14"/>
  <c r="F42" i="14"/>
  <c r="E42" i="14"/>
  <c r="D42" i="14"/>
  <c r="C42" i="14"/>
  <c r="B42" i="14"/>
  <c r="A42" i="14"/>
  <c r="AK41" i="14"/>
  <c r="AJ41" i="14"/>
  <c r="AI41" i="14"/>
  <c r="AH41" i="14"/>
  <c r="AG41" i="14"/>
  <c r="AF41" i="14"/>
  <c r="AE41" i="14"/>
  <c r="AD41" i="14"/>
  <c r="AC41" i="14"/>
  <c r="AB41" i="14"/>
  <c r="AA41" i="14"/>
  <c r="Z41" i="14"/>
  <c r="Y41" i="14"/>
  <c r="X41" i="14"/>
  <c r="W41" i="14"/>
  <c r="V41" i="14"/>
  <c r="U41" i="14"/>
  <c r="T41" i="14"/>
  <c r="S41" i="14"/>
  <c r="R41" i="14"/>
  <c r="Q41" i="14"/>
  <c r="P41" i="14"/>
  <c r="O41" i="14"/>
  <c r="N41" i="14"/>
  <c r="M41" i="14"/>
  <c r="L41" i="14"/>
  <c r="K41" i="14"/>
  <c r="J41" i="14"/>
  <c r="I41" i="14"/>
  <c r="H41" i="14"/>
  <c r="G41" i="14"/>
  <c r="F41" i="14"/>
  <c r="E41" i="14"/>
  <c r="D41" i="14"/>
  <c r="C41" i="14"/>
  <c r="B41" i="14"/>
  <c r="A41" i="14"/>
  <c r="AK40" i="14"/>
  <c r="AJ40" i="14"/>
  <c r="AI40" i="14"/>
  <c r="AH40" i="14"/>
  <c r="AG40" i="14"/>
  <c r="AF40" i="14"/>
  <c r="AE40" i="14"/>
  <c r="AD40" i="14"/>
  <c r="AC40" i="14"/>
  <c r="AB40" i="14"/>
  <c r="AA40" i="14"/>
  <c r="Z40" i="14"/>
  <c r="Y40" i="14"/>
  <c r="X40" i="14"/>
  <c r="W40" i="14"/>
  <c r="V40" i="14"/>
  <c r="U40" i="14"/>
  <c r="T40" i="14"/>
  <c r="S40" i="14"/>
  <c r="R40" i="14"/>
  <c r="Q40" i="14"/>
  <c r="P40" i="14"/>
  <c r="O40" i="14"/>
  <c r="N40" i="14"/>
  <c r="M40" i="14"/>
  <c r="L40" i="14"/>
  <c r="K40" i="14"/>
  <c r="J40" i="14"/>
  <c r="I40" i="14"/>
  <c r="H40" i="14"/>
  <c r="G40" i="14"/>
  <c r="F40" i="14"/>
  <c r="E40" i="14"/>
  <c r="D40" i="14"/>
  <c r="C40" i="14"/>
  <c r="B40" i="14"/>
  <c r="A40" i="14"/>
  <c r="AK39" i="14"/>
  <c r="AJ39" i="14"/>
  <c r="AI39" i="14"/>
  <c r="AH39" i="14"/>
  <c r="AG39" i="14"/>
  <c r="AF39" i="14"/>
  <c r="AE39" i="14"/>
  <c r="AD39" i="14"/>
  <c r="AC39" i="14"/>
  <c r="AB39" i="14"/>
  <c r="AA39" i="14"/>
  <c r="Z39" i="14"/>
  <c r="Y39" i="14"/>
  <c r="X39" i="14"/>
  <c r="W39" i="14"/>
  <c r="V39" i="14"/>
  <c r="U39" i="14"/>
  <c r="T39" i="14"/>
  <c r="S39" i="14"/>
  <c r="R39" i="14"/>
  <c r="Q39" i="14"/>
  <c r="P39" i="14"/>
  <c r="O39" i="14"/>
  <c r="N39" i="14"/>
  <c r="M39" i="14"/>
  <c r="L39" i="14"/>
  <c r="K39" i="14"/>
  <c r="J39" i="14"/>
  <c r="I39" i="14"/>
  <c r="H39" i="14"/>
  <c r="G39" i="14"/>
  <c r="F39" i="14"/>
  <c r="E39" i="14"/>
  <c r="D39" i="14"/>
  <c r="C39" i="14"/>
  <c r="B39" i="14"/>
  <c r="A39" i="14"/>
  <c r="AK38" i="14"/>
  <c r="AJ38" i="14"/>
  <c r="AI38" i="14"/>
  <c r="AH38" i="14"/>
  <c r="AG38" i="14"/>
  <c r="AF38" i="14"/>
  <c r="AE38" i="14"/>
  <c r="AD38" i="14"/>
  <c r="AC38" i="14"/>
  <c r="AB38" i="14"/>
  <c r="AA38" i="14"/>
  <c r="Z38" i="14"/>
  <c r="Y38" i="14"/>
  <c r="X38" i="14"/>
  <c r="W38" i="14"/>
  <c r="V38" i="14"/>
  <c r="U38" i="14"/>
  <c r="T38" i="14"/>
  <c r="S38" i="14"/>
  <c r="R38" i="14"/>
  <c r="Q38" i="14"/>
  <c r="P38" i="14"/>
  <c r="O38" i="14"/>
  <c r="N38" i="14"/>
  <c r="M38" i="14"/>
  <c r="L38" i="14"/>
  <c r="K38" i="14"/>
  <c r="J38" i="14"/>
  <c r="I38" i="14"/>
  <c r="H38" i="14"/>
  <c r="G38" i="14"/>
  <c r="F38" i="14"/>
  <c r="E38" i="14"/>
  <c r="D38" i="14"/>
  <c r="C38" i="14"/>
  <c r="B38" i="14"/>
  <c r="A38" i="14"/>
  <c r="AK37" i="14"/>
  <c r="AJ37" i="14"/>
  <c r="AI37" i="14"/>
  <c r="AH37" i="14"/>
  <c r="AG37" i="14"/>
  <c r="AF37" i="14"/>
  <c r="AE37" i="14"/>
  <c r="AD37" i="14"/>
  <c r="AC37" i="14"/>
  <c r="AB37" i="14"/>
  <c r="AA37" i="14"/>
  <c r="Z37" i="14"/>
  <c r="Y37" i="14"/>
  <c r="X37" i="14"/>
  <c r="W37" i="14"/>
  <c r="V37" i="14"/>
  <c r="U37" i="14"/>
  <c r="T37" i="14"/>
  <c r="S37" i="14"/>
  <c r="R37" i="14"/>
  <c r="Q37" i="14"/>
  <c r="P37" i="14"/>
  <c r="O37" i="14"/>
  <c r="N37" i="14"/>
  <c r="M37" i="14"/>
  <c r="L37" i="14"/>
  <c r="K37" i="14"/>
  <c r="J37" i="14"/>
  <c r="I37" i="14"/>
  <c r="H37" i="14"/>
  <c r="G37" i="14"/>
  <c r="F37" i="14"/>
  <c r="E37" i="14"/>
  <c r="D37" i="14"/>
  <c r="C37" i="14"/>
  <c r="B37" i="14"/>
  <c r="A37" i="14"/>
  <c r="AK36" i="14"/>
  <c r="AJ36" i="14"/>
  <c r="AI36" i="14"/>
  <c r="AH36" i="14"/>
  <c r="AG36" i="14"/>
  <c r="AF36" i="14"/>
  <c r="AE36" i="14"/>
  <c r="AD36" i="14"/>
  <c r="AC36" i="14"/>
  <c r="AB36" i="14"/>
  <c r="AA36" i="14"/>
  <c r="Z36" i="14"/>
  <c r="Y36" i="14"/>
  <c r="X36" i="14"/>
  <c r="W36" i="14"/>
  <c r="V36" i="14"/>
  <c r="U36" i="14"/>
  <c r="T36" i="14"/>
  <c r="S36" i="14"/>
  <c r="R36" i="14"/>
  <c r="Q36" i="14"/>
  <c r="P36" i="14"/>
  <c r="O36" i="14"/>
  <c r="N36" i="14"/>
  <c r="M36" i="14"/>
  <c r="L36" i="14"/>
  <c r="K36" i="14"/>
  <c r="J36" i="14"/>
  <c r="I36" i="14"/>
  <c r="H36" i="14"/>
  <c r="G36" i="14"/>
  <c r="F36" i="14"/>
  <c r="E36" i="14"/>
  <c r="D36" i="14"/>
  <c r="C36" i="14"/>
  <c r="B36" i="14"/>
  <c r="A36" i="14"/>
  <c r="AK35" i="14"/>
  <c r="AJ35" i="14"/>
  <c r="AI35" i="14"/>
  <c r="AH35" i="14"/>
  <c r="AG35" i="14"/>
  <c r="AF35" i="14"/>
  <c r="AE35" i="14"/>
  <c r="AD35" i="14"/>
  <c r="AC35" i="14"/>
  <c r="AB35" i="14"/>
  <c r="AA35" i="14"/>
  <c r="Z35" i="14"/>
  <c r="Y35" i="14"/>
  <c r="X35" i="14"/>
  <c r="W35" i="14"/>
  <c r="V35" i="14"/>
  <c r="U35" i="14"/>
  <c r="T35" i="14"/>
  <c r="S35" i="14"/>
  <c r="R35" i="14"/>
  <c r="Q35" i="14"/>
  <c r="P35" i="14"/>
  <c r="O35" i="14"/>
  <c r="N35" i="14"/>
  <c r="M35" i="14"/>
  <c r="L35" i="14"/>
  <c r="K35" i="14"/>
  <c r="J35" i="14"/>
  <c r="I35" i="14"/>
  <c r="H35" i="14"/>
  <c r="G35" i="14"/>
  <c r="F35" i="14"/>
  <c r="E35" i="14"/>
  <c r="D35" i="14"/>
  <c r="C35" i="14"/>
  <c r="B35" i="14"/>
  <c r="A35" i="14"/>
  <c r="AK34" i="14"/>
  <c r="AJ34" i="14"/>
  <c r="AI34" i="14"/>
  <c r="AH34" i="14"/>
  <c r="AG34" i="14"/>
  <c r="AF34" i="14"/>
  <c r="AE34" i="14"/>
  <c r="AD34" i="14"/>
  <c r="AC34" i="14"/>
  <c r="AB34" i="14"/>
  <c r="AA34" i="14"/>
  <c r="Z34" i="14"/>
  <c r="Y34" i="14"/>
  <c r="X34" i="14"/>
  <c r="W34" i="14"/>
  <c r="V34" i="14"/>
  <c r="U34" i="14"/>
  <c r="T34" i="14"/>
  <c r="S34" i="14"/>
  <c r="R34" i="14"/>
  <c r="Q34" i="14"/>
  <c r="P34" i="14"/>
  <c r="O34" i="14"/>
  <c r="N34" i="14"/>
  <c r="M34" i="14"/>
  <c r="L34" i="14"/>
  <c r="K34" i="14"/>
  <c r="J34" i="14"/>
  <c r="I34" i="14"/>
  <c r="H34" i="14"/>
  <c r="G34" i="14"/>
  <c r="F34" i="14"/>
  <c r="E34" i="14"/>
  <c r="D34" i="14"/>
  <c r="C34" i="14"/>
  <c r="B34" i="14"/>
  <c r="A34" i="14"/>
  <c r="AK33" i="14"/>
  <c r="AJ33" i="14"/>
  <c r="AI33" i="14"/>
  <c r="AH33" i="14"/>
  <c r="AG33" i="14"/>
  <c r="AF33" i="14"/>
  <c r="AE33" i="14"/>
  <c r="AD33" i="14"/>
  <c r="AC33" i="14"/>
  <c r="AB33" i="14"/>
  <c r="AA33" i="14"/>
  <c r="Z33" i="14"/>
  <c r="Y33" i="14"/>
  <c r="X33" i="14"/>
  <c r="W33" i="14"/>
  <c r="V33" i="14"/>
  <c r="U33" i="14"/>
  <c r="T33" i="14"/>
  <c r="S33" i="14"/>
  <c r="R33" i="14"/>
  <c r="Q33" i="14"/>
  <c r="P33" i="14"/>
  <c r="O33" i="14"/>
  <c r="N33" i="14"/>
  <c r="M33" i="14"/>
  <c r="L33" i="14"/>
  <c r="K33" i="14"/>
  <c r="J33" i="14"/>
  <c r="I33" i="14"/>
  <c r="H33" i="14"/>
  <c r="G33" i="14"/>
  <c r="F33" i="14"/>
  <c r="E33" i="14"/>
  <c r="D33" i="14"/>
  <c r="C33" i="14"/>
  <c r="B33" i="14"/>
  <c r="A33" i="14"/>
  <c r="AK32" i="14"/>
  <c r="AJ32" i="14"/>
  <c r="AI32" i="14"/>
  <c r="AH32" i="14"/>
  <c r="AG32" i="14"/>
  <c r="AF32" i="14"/>
  <c r="AE32" i="14"/>
  <c r="AD32" i="14"/>
  <c r="AC32" i="14"/>
  <c r="AB32" i="14"/>
  <c r="AA32" i="14"/>
  <c r="Z32" i="14"/>
  <c r="Y32" i="14"/>
  <c r="X32" i="14"/>
  <c r="W32" i="14"/>
  <c r="V32" i="14"/>
  <c r="U32" i="14"/>
  <c r="T32" i="14"/>
  <c r="S32" i="14"/>
  <c r="R32" i="14"/>
  <c r="Q32" i="14"/>
  <c r="P32" i="14"/>
  <c r="O32" i="14"/>
  <c r="N32" i="14"/>
  <c r="M32" i="14"/>
  <c r="L32" i="14"/>
  <c r="K32" i="14"/>
  <c r="J32" i="14"/>
  <c r="I32" i="14"/>
  <c r="H32" i="14"/>
  <c r="G32" i="14"/>
  <c r="F32" i="14"/>
  <c r="E32" i="14"/>
  <c r="D32" i="14"/>
  <c r="C32" i="14"/>
  <c r="B32" i="14"/>
  <c r="A32" i="14"/>
  <c r="AK31" i="14"/>
  <c r="AJ31" i="14"/>
  <c r="AI31" i="14"/>
  <c r="AH31" i="14"/>
  <c r="AG31" i="14"/>
  <c r="AF31" i="14"/>
  <c r="AE31" i="14"/>
  <c r="AD31" i="14"/>
  <c r="AC31" i="14"/>
  <c r="AB31" i="14"/>
  <c r="AA31" i="14"/>
  <c r="Z31" i="14"/>
  <c r="Y31" i="14"/>
  <c r="X31" i="14"/>
  <c r="W31" i="14"/>
  <c r="V31" i="14"/>
  <c r="U31" i="14"/>
  <c r="T31" i="14"/>
  <c r="S31" i="14"/>
  <c r="R31" i="14"/>
  <c r="Q31" i="14"/>
  <c r="P31" i="14"/>
  <c r="O31" i="14"/>
  <c r="N31" i="14"/>
  <c r="M31" i="14"/>
  <c r="L31" i="14"/>
  <c r="K31" i="14"/>
  <c r="J31" i="14"/>
  <c r="I31" i="14"/>
  <c r="H31" i="14"/>
  <c r="G31" i="14"/>
  <c r="F31" i="14"/>
  <c r="E31" i="14"/>
  <c r="D31" i="14"/>
  <c r="C31" i="14"/>
  <c r="B31" i="14"/>
  <c r="A31" i="14"/>
  <c r="AK30" i="14"/>
  <c r="AJ30" i="14"/>
  <c r="AI30" i="14"/>
  <c r="AH30" i="14"/>
  <c r="AG30" i="14"/>
  <c r="AF30" i="14"/>
  <c r="AE30" i="14"/>
  <c r="AD30" i="14"/>
  <c r="AC30" i="14"/>
  <c r="AB30" i="14"/>
  <c r="AA30" i="14"/>
  <c r="Z30" i="14"/>
  <c r="Y30" i="14"/>
  <c r="X30" i="14"/>
  <c r="W30" i="14"/>
  <c r="V30" i="14"/>
  <c r="U30" i="14"/>
  <c r="T30" i="14"/>
  <c r="S30" i="14"/>
  <c r="R30" i="14"/>
  <c r="Q30" i="14"/>
  <c r="P30" i="14"/>
  <c r="O30" i="14"/>
  <c r="N30" i="14"/>
  <c r="M30" i="14"/>
  <c r="L30" i="14"/>
  <c r="K30" i="14"/>
  <c r="J30" i="14"/>
  <c r="I30" i="14"/>
  <c r="H30" i="14"/>
  <c r="G30" i="14"/>
  <c r="F30" i="14"/>
  <c r="E30" i="14"/>
  <c r="D30" i="14"/>
  <c r="C30" i="14"/>
  <c r="B30" i="14"/>
  <c r="A30" i="14"/>
  <c r="AK29" i="14"/>
  <c r="AJ29" i="14"/>
  <c r="AI29" i="14"/>
  <c r="AH29" i="14"/>
  <c r="AG29" i="14"/>
  <c r="AF29" i="14"/>
  <c r="AE29" i="14"/>
  <c r="AD29" i="14"/>
  <c r="AC29" i="14"/>
  <c r="AB29" i="14"/>
  <c r="AA29" i="14"/>
  <c r="Z29" i="14"/>
  <c r="Y29" i="14"/>
  <c r="X29" i="14"/>
  <c r="W29" i="14"/>
  <c r="V29" i="14"/>
  <c r="U29" i="14"/>
  <c r="T29" i="14"/>
  <c r="S29" i="14"/>
  <c r="R29" i="14"/>
  <c r="Q29" i="14"/>
  <c r="P29" i="14"/>
  <c r="O29" i="14"/>
  <c r="N29" i="14"/>
  <c r="M29" i="14"/>
  <c r="L29" i="14"/>
  <c r="K29" i="14"/>
  <c r="J29" i="14"/>
  <c r="I29" i="14"/>
  <c r="H29" i="14"/>
  <c r="G29" i="14"/>
  <c r="F29" i="14"/>
  <c r="E29" i="14"/>
  <c r="D29" i="14"/>
  <c r="C29" i="14"/>
  <c r="B29" i="14"/>
  <c r="A29" i="14"/>
  <c r="AK28" i="14"/>
  <c r="AJ28" i="14"/>
  <c r="AI28" i="14"/>
  <c r="AH28" i="14"/>
  <c r="AG28" i="14"/>
  <c r="AF28" i="14"/>
  <c r="AE28" i="14"/>
  <c r="AD28" i="14"/>
  <c r="AC28" i="14"/>
  <c r="AB28" i="14"/>
  <c r="AA28" i="14"/>
  <c r="Z28" i="14"/>
  <c r="Y28" i="14"/>
  <c r="X28" i="14"/>
  <c r="W28" i="14"/>
  <c r="V28" i="14"/>
  <c r="U28" i="14"/>
  <c r="T28" i="14"/>
  <c r="S28" i="14"/>
  <c r="R28" i="14"/>
  <c r="Q28" i="14"/>
  <c r="P28" i="14"/>
  <c r="O28" i="14"/>
  <c r="N28" i="14"/>
  <c r="M28" i="14"/>
  <c r="L28" i="14"/>
  <c r="K28" i="14"/>
  <c r="J28" i="14"/>
  <c r="I28" i="14"/>
  <c r="H28" i="14"/>
  <c r="G28" i="14"/>
  <c r="F28" i="14"/>
  <c r="E28" i="14"/>
  <c r="D28" i="14"/>
  <c r="C28" i="14"/>
  <c r="B28" i="14"/>
  <c r="A28" i="14"/>
  <c r="AK27" i="14"/>
  <c r="AJ27" i="14"/>
  <c r="AI27" i="14"/>
  <c r="AH27" i="14"/>
  <c r="AG27" i="14"/>
  <c r="AF27" i="14"/>
  <c r="AE27" i="14"/>
  <c r="AD27" i="14"/>
  <c r="AC27" i="14"/>
  <c r="AB27" i="14"/>
  <c r="AA27" i="14"/>
  <c r="Z27" i="14"/>
  <c r="Y27" i="14"/>
  <c r="X27" i="14"/>
  <c r="W27" i="14"/>
  <c r="V27" i="14"/>
  <c r="U27" i="14"/>
  <c r="T27" i="14"/>
  <c r="S27" i="14"/>
  <c r="R27" i="14"/>
  <c r="Q27" i="14"/>
  <c r="P27" i="14"/>
  <c r="O27" i="14"/>
  <c r="N27" i="14"/>
  <c r="M27" i="14"/>
  <c r="L27" i="14"/>
  <c r="K27" i="14"/>
  <c r="J27" i="14"/>
  <c r="I27" i="14"/>
  <c r="H27" i="14"/>
  <c r="G27" i="14"/>
  <c r="F27" i="14"/>
  <c r="E27" i="14"/>
  <c r="D27" i="14"/>
  <c r="C27" i="14"/>
  <c r="B27" i="14"/>
  <c r="A27" i="14"/>
  <c r="AK26" i="14"/>
  <c r="AJ26" i="14"/>
  <c r="AI26" i="14"/>
  <c r="AH26" i="14"/>
  <c r="AG26" i="14"/>
  <c r="AF26" i="14"/>
  <c r="AE26" i="14"/>
  <c r="AD26" i="14"/>
  <c r="AC26" i="14"/>
  <c r="AB26" i="14"/>
  <c r="AA26" i="14"/>
  <c r="Z26" i="14"/>
  <c r="Y26" i="14"/>
  <c r="X26" i="14"/>
  <c r="W26" i="14"/>
  <c r="V26" i="14"/>
  <c r="U26" i="14"/>
  <c r="T26" i="14"/>
  <c r="S26" i="14"/>
  <c r="R26" i="14"/>
  <c r="Q26" i="14"/>
  <c r="P26" i="14"/>
  <c r="O26" i="14"/>
  <c r="N26" i="14"/>
  <c r="M26" i="14"/>
  <c r="L26" i="14"/>
  <c r="K26" i="14"/>
  <c r="J26" i="14"/>
  <c r="I26" i="14"/>
  <c r="H26" i="14"/>
  <c r="G26" i="14"/>
  <c r="F26" i="14"/>
  <c r="E26" i="14"/>
  <c r="D26" i="14"/>
  <c r="C26" i="14"/>
  <c r="B26" i="14"/>
  <c r="A26" i="14"/>
  <c r="AK25" i="14"/>
  <c r="AJ25" i="14"/>
  <c r="AI25" i="14"/>
  <c r="AH25" i="14"/>
  <c r="AG25" i="14"/>
  <c r="AF25" i="14"/>
  <c r="AE25" i="14"/>
  <c r="AD25" i="14"/>
  <c r="AC25" i="14"/>
  <c r="AB25" i="14"/>
  <c r="AA25" i="14"/>
  <c r="Z25" i="14"/>
  <c r="Y25" i="14"/>
  <c r="X25" i="14"/>
  <c r="W25" i="14"/>
  <c r="V25" i="14"/>
  <c r="U25" i="14"/>
  <c r="T25" i="14"/>
  <c r="S25" i="14"/>
  <c r="R25" i="14"/>
  <c r="Q25" i="14"/>
  <c r="P25" i="14"/>
  <c r="O25" i="14"/>
  <c r="N25" i="14"/>
  <c r="M25" i="14"/>
  <c r="L25" i="14"/>
  <c r="K25" i="14"/>
  <c r="J25" i="14"/>
  <c r="I25" i="14"/>
  <c r="H25" i="14"/>
  <c r="G25" i="14"/>
  <c r="F25" i="14"/>
  <c r="E25" i="14"/>
  <c r="D25" i="14"/>
  <c r="C25" i="14"/>
  <c r="B25" i="14"/>
  <c r="A25" i="14"/>
  <c r="AK24" i="14"/>
  <c r="AJ24" i="14"/>
  <c r="AI24" i="14"/>
  <c r="AH24" i="14"/>
  <c r="AG24" i="14"/>
  <c r="AF24" i="14"/>
  <c r="AE24" i="14"/>
  <c r="AD24" i="14"/>
  <c r="AC24" i="14"/>
  <c r="AB24" i="14"/>
  <c r="AA24" i="14"/>
  <c r="Z24" i="14"/>
  <c r="Y24" i="14"/>
  <c r="X24" i="14"/>
  <c r="W24" i="14"/>
  <c r="V24" i="14"/>
  <c r="U24" i="14"/>
  <c r="T24" i="14"/>
  <c r="S24" i="14"/>
  <c r="R24" i="14"/>
  <c r="Q24" i="14"/>
  <c r="P24" i="14"/>
  <c r="O24" i="14"/>
  <c r="N24" i="14"/>
  <c r="M24" i="14"/>
  <c r="L24" i="14"/>
  <c r="K24" i="14"/>
  <c r="J24" i="14"/>
  <c r="I24" i="14"/>
  <c r="H24" i="14"/>
  <c r="G24" i="14"/>
  <c r="F24" i="14"/>
  <c r="E24" i="14"/>
  <c r="D24" i="14"/>
  <c r="C24" i="14"/>
  <c r="B24" i="14"/>
  <c r="A24" i="14"/>
  <c r="AK23" i="14"/>
  <c r="AJ23" i="14"/>
  <c r="AI23" i="14"/>
  <c r="AH23" i="14"/>
  <c r="AG23" i="14"/>
  <c r="AF23" i="14"/>
  <c r="AE23" i="14"/>
  <c r="AD23" i="14"/>
  <c r="AC23" i="14"/>
  <c r="AB23" i="14"/>
  <c r="AA23" i="14"/>
  <c r="Z23" i="14"/>
  <c r="Y23" i="14"/>
  <c r="X23" i="14"/>
  <c r="W23" i="14"/>
  <c r="V23" i="14"/>
  <c r="U23" i="14"/>
  <c r="T23" i="14"/>
  <c r="S23" i="14"/>
  <c r="R23" i="14"/>
  <c r="Q23" i="14"/>
  <c r="P23" i="14"/>
  <c r="O23" i="14"/>
  <c r="N23" i="14"/>
  <c r="M23" i="14"/>
  <c r="L23" i="14"/>
  <c r="K23" i="14"/>
  <c r="J23" i="14"/>
  <c r="I23" i="14"/>
  <c r="H23" i="14"/>
  <c r="G23" i="14"/>
  <c r="F23" i="14"/>
  <c r="E23" i="14"/>
  <c r="D23" i="14"/>
  <c r="C23" i="14"/>
  <c r="B23" i="14"/>
  <c r="A23" i="14"/>
  <c r="AK22" i="14"/>
  <c r="AJ22" i="14"/>
  <c r="AI22" i="14"/>
  <c r="AH22" i="14"/>
  <c r="AG22" i="14"/>
  <c r="AF22" i="14"/>
  <c r="AE22" i="14"/>
  <c r="AD22" i="14"/>
  <c r="AC22" i="14"/>
  <c r="AB22" i="14"/>
  <c r="AA22" i="14"/>
  <c r="Z22" i="14"/>
  <c r="Y22" i="14"/>
  <c r="X22" i="14"/>
  <c r="W22" i="14"/>
  <c r="V22" i="14"/>
  <c r="U22" i="14"/>
  <c r="T22" i="14"/>
  <c r="S22" i="14"/>
  <c r="R22" i="14"/>
  <c r="Q22" i="14"/>
  <c r="P22" i="14"/>
  <c r="O22" i="14"/>
  <c r="N22" i="14"/>
  <c r="M22" i="14"/>
  <c r="L22" i="14"/>
  <c r="K22" i="14"/>
  <c r="J22" i="14"/>
  <c r="I22" i="14"/>
  <c r="H22" i="14"/>
  <c r="G22" i="14"/>
  <c r="F22" i="14"/>
  <c r="E22" i="14"/>
  <c r="D22" i="14"/>
  <c r="C22" i="14"/>
  <c r="B22" i="14"/>
  <c r="A22" i="14"/>
  <c r="AK21" i="14"/>
  <c r="AJ21" i="14"/>
  <c r="AI21" i="14"/>
  <c r="AH21" i="14"/>
  <c r="AG21" i="14"/>
  <c r="AF21" i="14"/>
  <c r="AE21" i="14"/>
  <c r="AD21" i="14"/>
  <c r="AC21" i="14"/>
  <c r="AB21" i="14"/>
  <c r="AA21" i="14"/>
  <c r="Z21" i="14"/>
  <c r="Y21" i="14"/>
  <c r="X21" i="14"/>
  <c r="W21" i="14"/>
  <c r="V21" i="14"/>
  <c r="U21" i="14"/>
  <c r="T21" i="14"/>
  <c r="S21" i="14"/>
  <c r="R21" i="14"/>
  <c r="Q21" i="14"/>
  <c r="P21" i="14"/>
  <c r="O21" i="14"/>
  <c r="N21" i="14"/>
  <c r="M21" i="14"/>
  <c r="L21" i="14"/>
  <c r="K21" i="14"/>
  <c r="J21" i="14"/>
  <c r="I21" i="14"/>
  <c r="H21" i="14"/>
  <c r="G21" i="14"/>
  <c r="F21" i="14"/>
  <c r="E21" i="14"/>
  <c r="D21" i="14"/>
  <c r="C21" i="14"/>
  <c r="B21" i="14"/>
  <c r="A21" i="14"/>
  <c r="AK20" i="14"/>
  <c r="AJ20" i="14"/>
  <c r="AI20" i="14"/>
  <c r="AH20" i="14"/>
  <c r="AG20" i="14"/>
  <c r="AF20" i="14"/>
  <c r="AE20" i="14"/>
  <c r="AD20" i="14"/>
  <c r="AC20" i="14"/>
  <c r="AB20" i="14"/>
  <c r="AA20" i="14"/>
  <c r="Z20" i="14"/>
  <c r="Y20" i="14"/>
  <c r="X20" i="14"/>
  <c r="W20" i="14"/>
  <c r="V20" i="14"/>
  <c r="U20" i="14"/>
  <c r="T20" i="14"/>
  <c r="S20" i="14"/>
  <c r="R20" i="14"/>
  <c r="Q20" i="14"/>
  <c r="P20" i="14"/>
  <c r="O20" i="14"/>
  <c r="N20" i="14"/>
  <c r="M20" i="14"/>
  <c r="L20" i="14"/>
  <c r="K20" i="14"/>
  <c r="J20" i="14"/>
  <c r="I20" i="14"/>
  <c r="H20" i="14"/>
  <c r="G20" i="14"/>
  <c r="F20" i="14"/>
  <c r="E20" i="14"/>
  <c r="D20" i="14"/>
  <c r="C20" i="14"/>
  <c r="B20" i="14"/>
  <c r="A20" i="14"/>
  <c r="AK19" i="14"/>
  <c r="AJ19" i="14"/>
  <c r="AI19" i="14"/>
  <c r="AH19" i="14"/>
  <c r="AG19" i="14"/>
  <c r="AF19" i="14"/>
  <c r="AE19" i="14"/>
  <c r="AD19" i="14"/>
  <c r="AC19" i="14"/>
  <c r="AB19" i="14"/>
  <c r="AA19" i="14"/>
  <c r="Z19" i="14"/>
  <c r="Y19" i="14"/>
  <c r="X19" i="14"/>
  <c r="W19" i="14"/>
  <c r="V19" i="14"/>
  <c r="U19" i="14"/>
  <c r="T19" i="14"/>
  <c r="S19" i="14"/>
  <c r="R19" i="14"/>
  <c r="Q19" i="14"/>
  <c r="P19" i="14"/>
  <c r="O19" i="14"/>
  <c r="N19" i="14"/>
  <c r="M19" i="14"/>
  <c r="L19" i="14"/>
  <c r="K19" i="14"/>
  <c r="J19" i="14"/>
  <c r="I19" i="14"/>
  <c r="H19" i="14"/>
  <c r="G19" i="14"/>
  <c r="F19" i="14"/>
  <c r="E19" i="14"/>
  <c r="D19" i="14"/>
  <c r="C19" i="14"/>
  <c r="B19" i="14"/>
  <c r="A19" i="14"/>
  <c r="AK18" i="14"/>
  <c r="AJ18" i="14"/>
  <c r="AI18" i="14"/>
  <c r="AH18" i="14"/>
  <c r="AG18" i="14"/>
  <c r="AF18" i="14"/>
  <c r="AE18" i="14"/>
  <c r="AD18" i="14"/>
  <c r="AC18" i="14"/>
  <c r="AB18" i="14"/>
  <c r="AA18" i="14"/>
  <c r="Z18" i="14"/>
  <c r="Y18" i="14"/>
  <c r="X18" i="14"/>
  <c r="W18" i="14"/>
  <c r="V18" i="14"/>
  <c r="U18" i="14"/>
  <c r="T18" i="14"/>
  <c r="S18" i="14"/>
  <c r="R18" i="14"/>
  <c r="Q18" i="14"/>
  <c r="P18" i="14"/>
  <c r="O18" i="14"/>
  <c r="N18" i="14"/>
  <c r="M18" i="14"/>
  <c r="L18" i="14"/>
  <c r="K18" i="14"/>
  <c r="J18" i="14"/>
  <c r="I18" i="14"/>
  <c r="H18" i="14"/>
  <c r="G18" i="14"/>
  <c r="F18" i="14"/>
  <c r="E18" i="14"/>
  <c r="D18" i="14"/>
  <c r="C18" i="14"/>
  <c r="B18" i="14"/>
  <c r="A18" i="14"/>
  <c r="AK17" i="14"/>
  <c r="AJ17" i="14"/>
  <c r="AI17" i="14"/>
  <c r="AH17" i="14"/>
  <c r="AG17" i="14"/>
  <c r="AF17" i="14"/>
  <c r="AE17" i="14"/>
  <c r="AD17" i="14"/>
  <c r="AC17" i="14"/>
  <c r="AB17" i="14"/>
  <c r="AA17" i="14"/>
  <c r="Z17" i="14"/>
  <c r="Y17" i="14"/>
  <c r="X17" i="14"/>
  <c r="W17" i="14"/>
  <c r="V17" i="14"/>
  <c r="U17" i="14"/>
  <c r="T17" i="14"/>
  <c r="S17" i="14"/>
  <c r="R17" i="14"/>
  <c r="Q17" i="14"/>
  <c r="P17" i="14"/>
  <c r="O17" i="14"/>
  <c r="N17" i="14"/>
  <c r="M17" i="14"/>
  <c r="L17" i="14"/>
  <c r="K17" i="14"/>
  <c r="J17" i="14"/>
  <c r="I17" i="14"/>
  <c r="H17" i="14"/>
  <c r="G17" i="14"/>
  <c r="F17" i="14"/>
  <c r="E17" i="14"/>
  <c r="D17" i="14"/>
  <c r="C17" i="14"/>
  <c r="B17" i="14"/>
  <c r="A17" i="14"/>
  <c r="AK16" i="14"/>
  <c r="AJ16" i="14"/>
  <c r="AI16" i="14"/>
  <c r="AH16" i="14"/>
  <c r="AG16" i="14"/>
  <c r="AF16" i="14"/>
  <c r="AE16" i="14"/>
  <c r="AD16" i="14"/>
  <c r="AC16" i="14"/>
  <c r="AB16" i="14"/>
  <c r="AA16" i="14"/>
  <c r="Z16" i="14"/>
  <c r="Y16" i="14"/>
  <c r="X16" i="14"/>
  <c r="W16" i="14"/>
  <c r="V16" i="14"/>
  <c r="U16" i="14"/>
  <c r="T16" i="14"/>
  <c r="S16" i="14"/>
  <c r="R16" i="14"/>
  <c r="Q16" i="14"/>
  <c r="P16" i="14"/>
  <c r="O16" i="14"/>
  <c r="N16" i="14"/>
  <c r="M16" i="14"/>
  <c r="L16" i="14"/>
  <c r="K16" i="14"/>
  <c r="J16" i="14"/>
  <c r="I16" i="14"/>
  <c r="H16" i="14"/>
  <c r="G16" i="14"/>
  <c r="F16" i="14"/>
  <c r="E16" i="14"/>
  <c r="D16" i="14"/>
  <c r="C16" i="14"/>
  <c r="B16" i="14"/>
  <c r="A16" i="14"/>
  <c r="AK15" i="14"/>
  <c r="AJ15" i="14"/>
  <c r="AI15" i="14"/>
  <c r="AH15" i="14"/>
  <c r="AG15" i="14"/>
  <c r="AF15" i="14"/>
  <c r="AE15" i="14"/>
  <c r="AD15" i="14"/>
  <c r="AC15" i="14"/>
  <c r="AB15" i="14"/>
  <c r="AA15" i="14"/>
  <c r="Z15" i="14"/>
  <c r="Y15" i="14"/>
  <c r="X15" i="14"/>
  <c r="W15" i="14"/>
  <c r="V15" i="14"/>
  <c r="U15" i="14"/>
  <c r="T15" i="14"/>
  <c r="S15" i="14"/>
  <c r="R15" i="14"/>
  <c r="Q15" i="14"/>
  <c r="P15" i="14"/>
  <c r="O15" i="14"/>
  <c r="N15" i="14"/>
  <c r="M15" i="14"/>
  <c r="L15" i="14"/>
  <c r="K15" i="14"/>
  <c r="J15" i="14"/>
  <c r="I15" i="14"/>
  <c r="H15" i="14"/>
  <c r="G15" i="14"/>
  <c r="F15" i="14"/>
  <c r="E15" i="14"/>
  <c r="D15" i="14"/>
  <c r="C15" i="14"/>
  <c r="B15" i="14"/>
  <c r="A15" i="14"/>
  <c r="AK14" i="14"/>
  <c r="AJ14" i="14"/>
  <c r="AI14" i="14"/>
  <c r="AH14" i="14"/>
  <c r="AG14" i="14"/>
  <c r="AF14" i="14"/>
  <c r="AE14" i="14"/>
  <c r="AD14" i="14"/>
  <c r="AC14" i="14"/>
  <c r="AB14" i="14"/>
  <c r="AA14" i="14"/>
  <c r="Z14" i="14"/>
  <c r="Y14" i="14"/>
  <c r="X14" i="14"/>
  <c r="W14" i="14"/>
  <c r="V14" i="14"/>
  <c r="U14" i="14"/>
  <c r="T14" i="14"/>
  <c r="S14" i="14"/>
  <c r="R14" i="14"/>
  <c r="Q14" i="14"/>
  <c r="P14" i="14"/>
  <c r="O14" i="14"/>
  <c r="N14" i="14"/>
  <c r="M14" i="14"/>
  <c r="L14" i="14"/>
  <c r="K14" i="14"/>
  <c r="J14" i="14"/>
  <c r="I14" i="14"/>
  <c r="H14" i="14"/>
  <c r="G14" i="14"/>
  <c r="F14" i="14"/>
  <c r="E14" i="14"/>
  <c r="D14" i="14"/>
  <c r="C14" i="14"/>
  <c r="B14" i="14"/>
  <c r="A14" i="14"/>
  <c r="AK13" i="14"/>
  <c r="AJ13" i="14"/>
  <c r="AI13" i="14"/>
  <c r="AH13" i="14"/>
  <c r="AG13" i="14"/>
  <c r="AF13" i="14"/>
  <c r="AE13" i="14"/>
  <c r="AD13" i="14"/>
  <c r="AC13" i="14"/>
  <c r="AB13" i="14"/>
  <c r="AA13" i="14"/>
  <c r="Z13" i="14"/>
  <c r="Y13" i="14"/>
  <c r="X13" i="14"/>
  <c r="W13" i="14"/>
  <c r="V13" i="14"/>
  <c r="U13" i="14"/>
  <c r="T13" i="14"/>
  <c r="S13" i="14"/>
  <c r="R13" i="14"/>
  <c r="Q13" i="14"/>
  <c r="P13" i="14"/>
  <c r="O13" i="14"/>
  <c r="N13" i="14"/>
  <c r="M13" i="14"/>
  <c r="L13" i="14"/>
  <c r="K13" i="14"/>
  <c r="J13" i="14"/>
  <c r="I13" i="14"/>
  <c r="H13" i="14"/>
  <c r="G13" i="14"/>
  <c r="F13" i="14"/>
  <c r="E13" i="14"/>
  <c r="D13" i="14"/>
  <c r="C13" i="14"/>
  <c r="B13" i="14"/>
  <c r="A13" i="14"/>
  <c r="AK12" i="14"/>
  <c r="AJ12" i="14"/>
  <c r="AI12" i="14"/>
  <c r="AH12" i="14"/>
  <c r="AG12" i="14"/>
  <c r="AF12" i="14"/>
  <c r="AE12" i="14"/>
  <c r="AD12" i="14"/>
  <c r="AC12" i="14"/>
  <c r="AB12" i="14"/>
  <c r="AA12" i="14"/>
  <c r="Z12" i="14"/>
  <c r="Y12" i="14"/>
  <c r="X12" i="14"/>
  <c r="W12" i="14"/>
  <c r="V12" i="14"/>
  <c r="U12" i="14"/>
  <c r="T12" i="14"/>
  <c r="S12" i="14"/>
  <c r="R12" i="14"/>
  <c r="Q12" i="14"/>
  <c r="P12" i="14"/>
  <c r="O12" i="14"/>
  <c r="N12" i="14"/>
  <c r="M12" i="14"/>
  <c r="L12" i="14"/>
  <c r="K12" i="14"/>
  <c r="J12" i="14"/>
  <c r="I12" i="14"/>
  <c r="H12" i="14"/>
  <c r="G12" i="14"/>
  <c r="F12" i="14"/>
  <c r="E12" i="14"/>
  <c r="D12" i="14"/>
  <c r="C12" i="14"/>
  <c r="B12" i="14"/>
  <c r="A12" i="14"/>
  <c r="AK11" i="14"/>
  <c r="AJ11" i="14"/>
  <c r="AI11" i="14"/>
  <c r="AH11" i="14"/>
  <c r="AG11" i="14"/>
  <c r="AF11" i="14"/>
  <c r="AE11" i="14"/>
  <c r="AD11" i="14"/>
  <c r="AC11" i="14"/>
  <c r="AB11" i="14"/>
  <c r="AA11" i="14"/>
  <c r="Z11" i="14"/>
  <c r="Y11" i="14"/>
  <c r="X11" i="14"/>
  <c r="W11" i="14"/>
  <c r="V11" i="14"/>
  <c r="U11" i="14"/>
  <c r="T11" i="14"/>
  <c r="S11" i="14"/>
  <c r="R11" i="14"/>
  <c r="Q11" i="14"/>
  <c r="P11" i="14"/>
  <c r="O11" i="14"/>
  <c r="N11" i="14"/>
  <c r="M11" i="14"/>
  <c r="L11" i="14"/>
  <c r="K11" i="14"/>
  <c r="J11" i="14"/>
  <c r="I11" i="14"/>
  <c r="H11" i="14"/>
  <c r="G11" i="14"/>
  <c r="F11" i="14"/>
  <c r="E11" i="14"/>
  <c r="D11" i="14"/>
  <c r="C11" i="14"/>
  <c r="B11" i="14"/>
  <c r="A11" i="14"/>
  <c r="AK10" i="14"/>
  <c r="AJ10" i="14"/>
  <c r="AI10" i="14"/>
  <c r="AH10" i="14"/>
  <c r="AG10" i="14"/>
  <c r="AF10" i="14"/>
  <c r="AE10" i="14"/>
  <c r="AD10" i="14"/>
  <c r="AC10" i="14"/>
  <c r="AB10" i="14"/>
  <c r="AA10" i="14"/>
  <c r="Z10" i="14"/>
  <c r="Y10" i="14"/>
  <c r="X10" i="14"/>
  <c r="W10" i="14"/>
  <c r="V10" i="14"/>
  <c r="U10" i="14"/>
  <c r="T10" i="14"/>
  <c r="S10" i="14"/>
  <c r="R10" i="14"/>
  <c r="Q10" i="14"/>
  <c r="P10" i="14"/>
  <c r="O10" i="14"/>
  <c r="N10" i="14"/>
  <c r="M10" i="14"/>
  <c r="L10" i="14"/>
  <c r="K10" i="14"/>
  <c r="J10" i="14"/>
  <c r="I10" i="14"/>
  <c r="H10" i="14"/>
  <c r="G10" i="14"/>
  <c r="F10" i="14"/>
  <c r="E10" i="14"/>
  <c r="D10" i="14"/>
  <c r="C10" i="14"/>
  <c r="B10" i="14"/>
  <c r="A10" i="14"/>
  <c r="AK9" i="14"/>
  <c r="AJ9" i="14"/>
  <c r="AI9" i="14"/>
  <c r="AH9" i="14"/>
  <c r="AG9" i="14"/>
  <c r="AF9" i="14"/>
  <c r="AE9" i="14"/>
  <c r="AD9" i="14"/>
  <c r="AC9" i="14"/>
  <c r="AB9" i="14"/>
  <c r="AA9" i="14"/>
  <c r="Z9" i="14"/>
  <c r="Y9" i="14"/>
  <c r="X9" i="14"/>
  <c r="W9" i="14"/>
  <c r="V9" i="14"/>
  <c r="U9" i="14"/>
  <c r="T9" i="14"/>
  <c r="S9" i="14"/>
  <c r="R9" i="14"/>
  <c r="Q9" i="14"/>
  <c r="P9" i="14"/>
  <c r="O9" i="14"/>
  <c r="N9" i="14"/>
  <c r="M9" i="14"/>
  <c r="L9" i="14"/>
  <c r="K9" i="14"/>
  <c r="J9" i="14"/>
  <c r="I9" i="14"/>
  <c r="H9" i="14"/>
  <c r="G9" i="14"/>
  <c r="F9" i="14"/>
  <c r="E9" i="14"/>
  <c r="D9" i="14"/>
  <c r="C9" i="14"/>
  <c r="B9" i="14"/>
  <c r="A9" i="14"/>
  <c r="AK8" i="14"/>
  <c r="AJ8" i="14"/>
  <c r="AI8" i="14"/>
  <c r="AH8" i="14"/>
  <c r="AG8" i="14"/>
  <c r="AF8" i="14"/>
  <c r="AE8" i="14"/>
  <c r="AD8" i="14"/>
  <c r="AC8" i="14"/>
  <c r="AB8" i="14"/>
  <c r="AA8" i="14"/>
  <c r="Z8" i="14"/>
  <c r="Y8" i="14"/>
  <c r="X8" i="14"/>
  <c r="W8" i="14"/>
  <c r="V8" i="14"/>
  <c r="U8" i="14"/>
  <c r="T8" i="14"/>
  <c r="S8" i="14"/>
  <c r="R8" i="14"/>
  <c r="Q8" i="14"/>
  <c r="P8" i="14"/>
  <c r="O8" i="14"/>
  <c r="N8" i="14"/>
  <c r="M8" i="14"/>
  <c r="L8" i="14"/>
  <c r="K8" i="14"/>
  <c r="J8" i="14"/>
  <c r="I8" i="14"/>
  <c r="H8" i="14"/>
  <c r="G8" i="14"/>
  <c r="F8" i="14"/>
  <c r="E8" i="14"/>
  <c r="D8" i="14"/>
  <c r="C8" i="14"/>
  <c r="B8" i="14"/>
  <c r="A8" i="14"/>
  <c r="AK7" i="14"/>
  <c r="AJ7" i="14"/>
  <c r="AI7" i="14"/>
  <c r="AH7" i="14"/>
  <c r="AG7" i="14"/>
  <c r="AF7" i="14"/>
  <c r="AE7" i="14"/>
  <c r="AD7" i="14"/>
  <c r="AC7" i="14"/>
  <c r="AB7" i="14"/>
  <c r="AA7" i="14"/>
  <c r="Z7" i="14"/>
  <c r="Y7" i="14"/>
  <c r="X7" i="14"/>
  <c r="W7" i="14"/>
  <c r="V7" i="14"/>
  <c r="U7" i="14"/>
  <c r="T7" i="14"/>
  <c r="S7" i="14"/>
  <c r="R7" i="14"/>
  <c r="Q7" i="14"/>
  <c r="P7" i="14"/>
  <c r="O7" i="14"/>
  <c r="N7" i="14"/>
  <c r="M7" i="14"/>
  <c r="L7" i="14"/>
  <c r="K7" i="14"/>
  <c r="J7" i="14"/>
  <c r="I7" i="14"/>
  <c r="H7" i="14"/>
  <c r="G7" i="14"/>
  <c r="F7" i="14"/>
  <c r="E7" i="14"/>
  <c r="D7" i="14"/>
  <c r="C7" i="14"/>
  <c r="B7" i="14"/>
  <c r="A7" i="14"/>
  <c r="AK6" i="14"/>
  <c r="AJ6" i="14"/>
  <c r="AI6" i="14"/>
  <c r="AH6" i="14"/>
  <c r="AG6" i="14"/>
  <c r="AF6" i="14"/>
  <c r="AE6" i="14"/>
  <c r="AD6" i="14"/>
  <c r="AC6" i="14"/>
  <c r="AB6" i="14"/>
  <c r="AA6" i="14"/>
  <c r="Z6" i="14"/>
  <c r="Y6" i="14"/>
  <c r="X6" i="14"/>
  <c r="W6" i="14"/>
  <c r="V6" i="14"/>
  <c r="U6" i="14"/>
  <c r="T6" i="14"/>
  <c r="S6" i="14"/>
  <c r="R6" i="14"/>
  <c r="Q6" i="14"/>
  <c r="P6" i="14"/>
  <c r="O6" i="14"/>
  <c r="N6" i="14"/>
  <c r="M6" i="14"/>
  <c r="L6" i="14"/>
  <c r="K6" i="14"/>
  <c r="J6" i="14"/>
  <c r="I6" i="14"/>
  <c r="H6" i="14"/>
  <c r="G6" i="14"/>
  <c r="F6" i="14"/>
  <c r="E6" i="14"/>
  <c r="D6" i="14"/>
  <c r="C6" i="14"/>
  <c r="B6" i="14"/>
  <c r="A6" i="14"/>
  <c r="AK5" i="14"/>
  <c r="AJ5" i="14"/>
  <c r="AI5" i="14"/>
  <c r="AH5" i="14"/>
  <c r="AG5" i="14"/>
  <c r="AF5" i="14"/>
  <c r="AE5" i="14"/>
  <c r="AD5" i="14"/>
  <c r="AC5" i="14"/>
  <c r="AB5" i="14"/>
  <c r="AA5" i="14"/>
  <c r="Z5" i="14"/>
  <c r="Y5" i="14"/>
  <c r="X5" i="14"/>
  <c r="W5" i="14"/>
  <c r="V5" i="14"/>
  <c r="U5" i="14"/>
  <c r="T5" i="14"/>
  <c r="S5" i="14"/>
  <c r="R5" i="14"/>
  <c r="Q5" i="14"/>
  <c r="P5" i="14"/>
  <c r="O5" i="14"/>
  <c r="N5" i="14"/>
  <c r="M5" i="14"/>
  <c r="L5" i="14"/>
  <c r="K5" i="14"/>
  <c r="J5" i="14"/>
  <c r="I5" i="14"/>
  <c r="H5" i="14"/>
  <c r="G5" i="14"/>
  <c r="F5" i="14"/>
  <c r="E5" i="14"/>
  <c r="D5" i="14"/>
  <c r="C5" i="14"/>
  <c r="B5" i="14"/>
  <c r="A5" i="14"/>
  <c r="AK4" i="14"/>
  <c r="AJ4" i="14"/>
  <c r="AI4" i="14"/>
  <c r="AH4" i="14"/>
  <c r="AG4" i="14"/>
  <c r="AF4" i="14"/>
  <c r="AE4" i="14"/>
  <c r="AD4" i="14"/>
  <c r="AC4" i="14"/>
  <c r="AB4" i="14"/>
  <c r="AA4" i="14"/>
  <c r="Z4" i="14"/>
  <c r="Y4" i="14"/>
  <c r="X4" i="14"/>
  <c r="W4" i="14"/>
  <c r="V4" i="14"/>
  <c r="U4" i="14"/>
  <c r="T4" i="14"/>
  <c r="S4" i="14"/>
  <c r="R4" i="14"/>
  <c r="Q4" i="14"/>
  <c r="P4" i="14"/>
  <c r="O4" i="14"/>
  <c r="N4" i="14"/>
  <c r="M4" i="14"/>
  <c r="L4" i="14"/>
  <c r="K4" i="14"/>
  <c r="J4" i="14"/>
  <c r="I4" i="14"/>
  <c r="H4" i="14"/>
  <c r="G4" i="14"/>
  <c r="F4" i="14"/>
  <c r="E4" i="14"/>
  <c r="D4" i="14"/>
  <c r="C4" i="14"/>
  <c r="B4" i="14"/>
  <c r="A4" i="14"/>
  <c r="AK3" i="14"/>
  <c r="AJ3" i="14"/>
  <c r="AI3" i="14"/>
  <c r="AH3" i="14"/>
  <c r="AG3" i="14"/>
  <c r="AF3" i="14"/>
  <c r="AE3" i="14"/>
  <c r="AD3" i="14"/>
  <c r="AC3" i="14"/>
  <c r="AB3" i="14"/>
  <c r="AA3" i="14"/>
  <c r="Z3" i="14"/>
  <c r="Y3" i="14"/>
  <c r="X3" i="14"/>
  <c r="W3" i="14"/>
  <c r="V3" i="14"/>
  <c r="U3" i="14"/>
  <c r="T3" i="14"/>
  <c r="S3" i="14"/>
  <c r="R3" i="14"/>
  <c r="Q3" i="14"/>
  <c r="P3" i="14"/>
  <c r="O3" i="14"/>
  <c r="N3" i="14"/>
  <c r="M3" i="14"/>
  <c r="L3" i="14"/>
  <c r="K3" i="14"/>
  <c r="J3" i="14"/>
  <c r="I3" i="14"/>
  <c r="H3" i="14"/>
  <c r="G3" i="14"/>
  <c r="F3" i="14"/>
  <c r="E3" i="14"/>
  <c r="D3" i="14"/>
  <c r="C3" i="14"/>
  <c r="B3" i="14"/>
  <c r="A3" i="14"/>
  <c r="AK2" i="14"/>
  <c r="AJ2" i="14"/>
  <c r="AI2" i="14"/>
  <c r="AH2" i="14"/>
  <c r="AG2" i="14"/>
  <c r="AF2" i="14"/>
  <c r="AE2" i="14"/>
  <c r="AD2" i="14"/>
  <c r="AC2" i="14"/>
  <c r="AB2" i="14"/>
  <c r="AA2" i="14"/>
  <c r="Z2" i="14"/>
  <c r="Y2" i="14"/>
  <c r="X2" i="14"/>
  <c r="W2" i="14"/>
  <c r="V2" i="14"/>
  <c r="U2" i="14"/>
  <c r="T2" i="14"/>
  <c r="S2" i="14"/>
  <c r="R2" i="14"/>
  <c r="Q2" i="14"/>
  <c r="P2" i="14"/>
  <c r="O2" i="14"/>
  <c r="N2" i="14"/>
  <c r="M2" i="14"/>
  <c r="L2" i="14"/>
  <c r="K2" i="14"/>
  <c r="J2" i="14"/>
  <c r="I2" i="14"/>
  <c r="H2" i="14"/>
  <c r="G2" i="14"/>
  <c r="F2" i="14"/>
  <c r="E2" i="14"/>
  <c r="D2" i="14"/>
  <c r="C2" i="14"/>
  <c r="B2" i="14"/>
  <c r="A2" i="14"/>
  <c r="AK1" i="14"/>
  <c r="AJ1" i="14"/>
  <c r="AI1" i="14"/>
  <c r="AH1" i="14"/>
  <c r="AG1" i="14"/>
  <c r="AF1" i="14"/>
  <c r="AE1" i="14"/>
  <c r="AD1" i="14"/>
  <c r="AC1" i="14"/>
  <c r="AB1" i="14"/>
  <c r="AA1" i="14"/>
  <c r="Z1" i="14"/>
  <c r="Y1" i="14"/>
  <c r="X1" i="14"/>
  <c r="W1" i="14"/>
  <c r="V1" i="14"/>
  <c r="U1" i="14"/>
  <c r="T1" i="14"/>
  <c r="S1" i="14"/>
  <c r="R1" i="14"/>
  <c r="Q1" i="14"/>
  <c r="P1" i="14"/>
  <c r="O1" i="14"/>
  <c r="N1" i="14"/>
  <c r="M1" i="14"/>
  <c r="L1" i="14"/>
  <c r="K1" i="14"/>
  <c r="J1" i="14"/>
  <c r="I1" i="14"/>
  <c r="H1" i="14"/>
  <c r="G1" i="14"/>
  <c r="F1" i="14"/>
  <c r="E1" i="14"/>
  <c r="D1" i="14"/>
  <c r="C1" i="14"/>
  <c r="B1" i="14"/>
  <c r="AK93" i="19"/>
  <c r="AJ93" i="19"/>
  <c r="AI93" i="19"/>
  <c r="AH93" i="19"/>
  <c r="AG93" i="19"/>
  <c r="AF93" i="19"/>
  <c r="AE93" i="19"/>
  <c r="AD93" i="19"/>
  <c r="AC93" i="19"/>
  <c r="AB93" i="19"/>
  <c r="AA93" i="19"/>
  <c r="Z93" i="19"/>
  <c r="Y93" i="19"/>
  <c r="X93" i="19"/>
  <c r="W93" i="19"/>
  <c r="V93" i="19"/>
  <c r="U93" i="19"/>
  <c r="T93" i="19"/>
  <c r="S93" i="19"/>
  <c r="R93" i="19"/>
  <c r="Q93" i="19"/>
  <c r="P93" i="19"/>
  <c r="O93" i="19"/>
  <c r="N93" i="19"/>
  <c r="M93" i="19"/>
  <c r="L93" i="19"/>
  <c r="K93" i="19"/>
  <c r="J93" i="19"/>
  <c r="I93" i="19"/>
  <c r="H93" i="19"/>
  <c r="G93" i="19"/>
  <c r="F93" i="19"/>
  <c r="E93" i="19"/>
  <c r="D93" i="19"/>
  <c r="C93" i="19"/>
  <c r="B93" i="19"/>
  <c r="A93" i="19"/>
  <c r="AK92" i="19"/>
  <c r="AJ92" i="19"/>
  <c r="AI92" i="19"/>
  <c r="AH92" i="19"/>
  <c r="AG92" i="19"/>
  <c r="AF92" i="19"/>
  <c r="AE92" i="19"/>
  <c r="AD92" i="19"/>
  <c r="AC92" i="19"/>
  <c r="AB92" i="19"/>
  <c r="AA92" i="19"/>
  <c r="Z92" i="19"/>
  <c r="Y92" i="19"/>
  <c r="X92" i="19"/>
  <c r="W92" i="19"/>
  <c r="V92" i="19"/>
  <c r="U92" i="19"/>
  <c r="T92" i="19"/>
  <c r="S92" i="19"/>
  <c r="R92" i="19"/>
  <c r="Q92" i="19"/>
  <c r="P92" i="19"/>
  <c r="O92" i="19"/>
  <c r="N92" i="19"/>
  <c r="M92" i="19"/>
  <c r="L92" i="19"/>
  <c r="K92" i="19"/>
  <c r="J92" i="19"/>
  <c r="I92" i="19"/>
  <c r="H92" i="19"/>
  <c r="G92" i="19"/>
  <c r="F92" i="19"/>
  <c r="E92" i="19"/>
  <c r="D92" i="19"/>
  <c r="C92" i="19"/>
  <c r="B92" i="19"/>
  <c r="A92" i="19"/>
  <c r="AK91" i="19"/>
  <c r="AJ91" i="19"/>
  <c r="AI91" i="19"/>
  <c r="AH91" i="19"/>
  <c r="AG91" i="19"/>
  <c r="AF91" i="19"/>
  <c r="AE91" i="19"/>
  <c r="AD91" i="19"/>
  <c r="AC91" i="19"/>
  <c r="AB91" i="19"/>
  <c r="AA91" i="19"/>
  <c r="Z91" i="19"/>
  <c r="Y91" i="19"/>
  <c r="X91" i="19"/>
  <c r="W91" i="19"/>
  <c r="V91" i="19"/>
  <c r="U91" i="19"/>
  <c r="T91" i="19"/>
  <c r="S91" i="19"/>
  <c r="R91" i="19"/>
  <c r="Q91" i="19"/>
  <c r="P91" i="19"/>
  <c r="O91" i="19"/>
  <c r="N91" i="19"/>
  <c r="M91" i="19"/>
  <c r="L91" i="19"/>
  <c r="K91" i="19"/>
  <c r="J91" i="19"/>
  <c r="I91" i="19"/>
  <c r="H91" i="19"/>
  <c r="G91" i="19"/>
  <c r="F91" i="19"/>
  <c r="E91" i="19"/>
  <c r="D91" i="19"/>
  <c r="C91" i="19"/>
  <c r="B91" i="19"/>
  <c r="A91" i="19"/>
  <c r="AK90" i="19"/>
  <c r="AJ90" i="19"/>
  <c r="AI90" i="19"/>
  <c r="AH90" i="19"/>
  <c r="AG90" i="19"/>
  <c r="AF90" i="19"/>
  <c r="AE90" i="19"/>
  <c r="AD90" i="19"/>
  <c r="AC90" i="19"/>
  <c r="AB90" i="19"/>
  <c r="AA90" i="19"/>
  <c r="Z90" i="19"/>
  <c r="Y90" i="19"/>
  <c r="X90" i="19"/>
  <c r="W90" i="19"/>
  <c r="V90" i="19"/>
  <c r="U90" i="19"/>
  <c r="T90" i="19"/>
  <c r="S90" i="19"/>
  <c r="R90" i="19"/>
  <c r="Q90" i="19"/>
  <c r="P90" i="19"/>
  <c r="O90" i="19"/>
  <c r="N90" i="19"/>
  <c r="M90" i="19"/>
  <c r="L90" i="19"/>
  <c r="K90" i="19"/>
  <c r="J90" i="19"/>
  <c r="I90" i="19"/>
  <c r="H90" i="19"/>
  <c r="G90" i="19"/>
  <c r="F90" i="19"/>
  <c r="E90" i="19"/>
  <c r="D90" i="19"/>
  <c r="C90" i="19"/>
  <c r="B90" i="19"/>
  <c r="A90" i="19"/>
  <c r="AK89" i="19"/>
  <c r="AJ89" i="19"/>
  <c r="AI89" i="19"/>
  <c r="AH89" i="19"/>
  <c r="AG89" i="19"/>
  <c r="AF89" i="19"/>
  <c r="AE89" i="19"/>
  <c r="AD89" i="19"/>
  <c r="AC89" i="19"/>
  <c r="AB89" i="19"/>
  <c r="AA89" i="19"/>
  <c r="Z89" i="19"/>
  <c r="Y89" i="19"/>
  <c r="X89" i="19"/>
  <c r="W89" i="19"/>
  <c r="V89" i="19"/>
  <c r="U89" i="19"/>
  <c r="T89" i="19"/>
  <c r="S89" i="19"/>
  <c r="R89" i="19"/>
  <c r="Q89" i="19"/>
  <c r="P89" i="19"/>
  <c r="O89" i="19"/>
  <c r="N89" i="19"/>
  <c r="M89" i="19"/>
  <c r="L89" i="19"/>
  <c r="K89" i="19"/>
  <c r="J89" i="19"/>
  <c r="I89" i="19"/>
  <c r="H89" i="19"/>
  <c r="G89" i="19"/>
  <c r="F89" i="19"/>
  <c r="E89" i="19"/>
  <c r="D89" i="19"/>
  <c r="C89" i="19"/>
  <c r="B89" i="19"/>
  <c r="A89" i="19"/>
  <c r="AK88" i="19"/>
  <c r="AJ88" i="19"/>
  <c r="AI88" i="19"/>
  <c r="AH88" i="19"/>
  <c r="AG88" i="19"/>
  <c r="AF88" i="19"/>
  <c r="AE88" i="19"/>
  <c r="AD88" i="19"/>
  <c r="AC88" i="19"/>
  <c r="AB88" i="19"/>
  <c r="AA88" i="19"/>
  <c r="Z88" i="19"/>
  <c r="Y88" i="19"/>
  <c r="X88" i="19"/>
  <c r="W88" i="19"/>
  <c r="V88" i="19"/>
  <c r="U88" i="19"/>
  <c r="T88" i="19"/>
  <c r="S88" i="19"/>
  <c r="R88" i="19"/>
  <c r="Q88" i="19"/>
  <c r="P88" i="19"/>
  <c r="O88" i="19"/>
  <c r="N88" i="19"/>
  <c r="M88" i="19"/>
  <c r="L88" i="19"/>
  <c r="K88" i="19"/>
  <c r="J88" i="19"/>
  <c r="I88" i="19"/>
  <c r="H88" i="19"/>
  <c r="G88" i="19"/>
  <c r="F88" i="19"/>
  <c r="E88" i="19"/>
  <c r="D88" i="19"/>
  <c r="C88" i="19"/>
  <c r="B88" i="19"/>
  <c r="A88" i="19"/>
  <c r="AK87" i="19"/>
  <c r="AJ87" i="19"/>
  <c r="AI87" i="19"/>
  <c r="AH87" i="19"/>
  <c r="AG87" i="19"/>
  <c r="AF87" i="19"/>
  <c r="AE87" i="19"/>
  <c r="AD87" i="19"/>
  <c r="AC87" i="19"/>
  <c r="AB87" i="19"/>
  <c r="AA87" i="19"/>
  <c r="Z87" i="19"/>
  <c r="Y87" i="19"/>
  <c r="X87" i="19"/>
  <c r="W87" i="19"/>
  <c r="V87" i="19"/>
  <c r="U87" i="19"/>
  <c r="T87" i="19"/>
  <c r="S87" i="19"/>
  <c r="R87" i="19"/>
  <c r="Q87" i="19"/>
  <c r="P87" i="19"/>
  <c r="O87" i="19"/>
  <c r="N87" i="19"/>
  <c r="M87" i="19"/>
  <c r="L87" i="19"/>
  <c r="K87" i="19"/>
  <c r="J87" i="19"/>
  <c r="I87" i="19"/>
  <c r="H87" i="19"/>
  <c r="G87" i="19"/>
  <c r="F87" i="19"/>
  <c r="E87" i="19"/>
  <c r="D87" i="19"/>
  <c r="C87" i="19"/>
  <c r="B87" i="19"/>
  <c r="A87" i="19"/>
  <c r="AK86" i="19"/>
  <c r="AJ86" i="19"/>
  <c r="AI86" i="19"/>
  <c r="AH86" i="19"/>
  <c r="AG86" i="19"/>
  <c r="AF86" i="19"/>
  <c r="AE86" i="19"/>
  <c r="AD86" i="19"/>
  <c r="AC86" i="19"/>
  <c r="AB86" i="19"/>
  <c r="AA86" i="19"/>
  <c r="Z86" i="19"/>
  <c r="Y86" i="19"/>
  <c r="X86" i="19"/>
  <c r="W86" i="19"/>
  <c r="V86" i="19"/>
  <c r="U86" i="19"/>
  <c r="T86" i="19"/>
  <c r="S86" i="19"/>
  <c r="R86" i="19"/>
  <c r="Q86" i="19"/>
  <c r="P86" i="19"/>
  <c r="O86" i="19"/>
  <c r="N86" i="19"/>
  <c r="M86" i="19"/>
  <c r="L86" i="19"/>
  <c r="K86" i="19"/>
  <c r="J86" i="19"/>
  <c r="I86" i="19"/>
  <c r="H86" i="19"/>
  <c r="G86" i="19"/>
  <c r="F86" i="19"/>
  <c r="E86" i="19"/>
  <c r="D86" i="19"/>
  <c r="C86" i="19"/>
  <c r="B86" i="19"/>
  <c r="A86" i="19"/>
  <c r="AK85" i="19"/>
  <c r="AJ85" i="19"/>
  <c r="AI85" i="19"/>
  <c r="AH85" i="19"/>
  <c r="AG85" i="19"/>
  <c r="AF85" i="19"/>
  <c r="AE85" i="19"/>
  <c r="AD85" i="19"/>
  <c r="AC85" i="19"/>
  <c r="AB85" i="19"/>
  <c r="AA85" i="19"/>
  <c r="Z85" i="19"/>
  <c r="Y85" i="19"/>
  <c r="X85" i="19"/>
  <c r="W85" i="19"/>
  <c r="V85" i="19"/>
  <c r="U85" i="19"/>
  <c r="T85" i="19"/>
  <c r="S85" i="19"/>
  <c r="R85" i="19"/>
  <c r="Q85" i="19"/>
  <c r="P85" i="19"/>
  <c r="O85" i="19"/>
  <c r="N85" i="19"/>
  <c r="M85" i="19"/>
  <c r="L85" i="19"/>
  <c r="K85" i="19"/>
  <c r="J85" i="19"/>
  <c r="I85" i="19"/>
  <c r="H85" i="19"/>
  <c r="G85" i="19"/>
  <c r="F85" i="19"/>
  <c r="E85" i="19"/>
  <c r="D85" i="19"/>
  <c r="C85" i="19"/>
  <c r="B85" i="19"/>
  <c r="A85" i="19"/>
  <c r="AK84" i="19"/>
  <c r="AJ84" i="19"/>
  <c r="AI84" i="19"/>
  <c r="AH84" i="19"/>
  <c r="AG84" i="19"/>
  <c r="AF84" i="19"/>
  <c r="AE84" i="19"/>
  <c r="AD84" i="19"/>
  <c r="AC84" i="19"/>
  <c r="AB84" i="19"/>
  <c r="AA84" i="19"/>
  <c r="Z84" i="19"/>
  <c r="Y84" i="19"/>
  <c r="X84" i="19"/>
  <c r="W84" i="19"/>
  <c r="V84" i="19"/>
  <c r="U84" i="19"/>
  <c r="T84" i="19"/>
  <c r="S84" i="19"/>
  <c r="R84" i="19"/>
  <c r="Q84" i="19"/>
  <c r="P84" i="19"/>
  <c r="O84" i="19"/>
  <c r="N84" i="19"/>
  <c r="M84" i="19"/>
  <c r="L84" i="19"/>
  <c r="K84" i="19"/>
  <c r="J84" i="19"/>
  <c r="I84" i="19"/>
  <c r="H84" i="19"/>
  <c r="G84" i="19"/>
  <c r="F84" i="19"/>
  <c r="E84" i="19"/>
  <c r="D84" i="19"/>
  <c r="C84" i="19"/>
  <c r="B84" i="19"/>
  <c r="A84" i="19"/>
  <c r="AK83" i="19"/>
  <c r="AJ83" i="19"/>
  <c r="AI83" i="19"/>
  <c r="AH83" i="19"/>
  <c r="AG83" i="19"/>
  <c r="AF83" i="19"/>
  <c r="AE83" i="19"/>
  <c r="AD83" i="19"/>
  <c r="AC83" i="19"/>
  <c r="AB83" i="19"/>
  <c r="AA83" i="19"/>
  <c r="Z83" i="19"/>
  <c r="Y83" i="19"/>
  <c r="X83" i="19"/>
  <c r="W83" i="19"/>
  <c r="V83" i="19"/>
  <c r="U83" i="19"/>
  <c r="T83" i="19"/>
  <c r="S83" i="19"/>
  <c r="R83" i="19"/>
  <c r="Q83" i="19"/>
  <c r="P83" i="19"/>
  <c r="O83" i="19"/>
  <c r="N83" i="19"/>
  <c r="M83" i="19"/>
  <c r="L83" i="19"/>
  <c r="K83" i="19"/>
  <c r="J83" i="19"/>
  <c r="I83" i="19"/>
  <c r="H83" i="19"/>
  <c r="G83" i="19"/>
  <c r="F83" i="19"/>
  <c r="E83" i="19"/>
  <c r="D83" i="19"/>
  <c r="C83" i="19"/>
  <c r="B83" i="19"/>
  <c r="A83" i="19"/>
  <c r="AK82" i="19"/>
  <c r="AJ82" i="19"/>
  <c r="AI82" i="19"/>
  <c r="AH82" i="19"/>
  <c r="AG82" i="19"/>
  <c r="AF82" i="19"/>
  <c r="AE82" i="19"/>
  <c r="AD82" i="19"/>
  <c r="AC82" i="19"/>
  <c r="AB82" i="19"/>
  <c r="AA82" i="19"/>
  <c r="Z82" i="19"/>
  <c r="Y82" i="19"/>
  <c r="X82" i="19"/>
  <c r="W82" i="19"/>
  <c r="V82" i="19"/>
  <c r="U82" i="19"/>
  <c r="T82" i="19"/>
  <c r="S82" i="19"/>
  <c r="R82" i="19"/>
  <c r="Q82" i="19"/>
  <c r="P82" i="19"/>
  <c r="O82" i="19"/>
  <c r="N82" i="19"/>
  <c r="M82" i="19"/>
  <c r="L82" i="19"/>
  <c r="K82" i="19"/>
  <c r="J82" i="19"/>
  <c r="I82" i="19"/>
  <c r="H82" i="19"/>
  <c r="G82" i="19"/>
  <c r="F82" i="19"/>
  <c r="E82" i="19"/>
  <c r="D82" i="19"/>
  <c r="C82" i="19"/>
  <c r="B82" i="19"/>
  <c r="A82" i="19"/>
  <c r="AK81" i="19"/>
  <c r="AJ81" i="19"/>
  <c r="AI81" i="19"/>
  <c r="AH81" i="19"/>
  <c r="AG81" i="19"/>
  <c r="AF81" i="19"/>
  <c r="AE81" i="19"/>
  <c r="AD81" i="19"/>
  <c r="AC81" i="19"/>
  <c r="AB81" i="19"/>
  <c r="AA81" i="19"/>
  <c r="Z81" i="19"/>
  <c r="Y81" i="19"/>
  <c r="X81" i="19"/>
  <c r="W81" i="19"/>
  <c r="V81" i="19"/>
  <c r="U81" i="19"/>
  <c r="T81" i="19"/>
  <c r="S81" i="19"/>
  <c r="R81" i="19"/>
  <c r="Q81" i="19"/>
  <c r="P81" i="19"/>
  <c r="O81" i="19"/>
  <c r="N81" i="19"/>
  <c r="M81" i="19"/>
  <c r="L81" i="19"/>
  <c r="K81" i="19"/>
  <c r="J81" i="19"/>
  <c r="I81" i="19"/>
  <c r="H81" i="19"/>
  <c r="G81" i="19"/>
  <c r="F81" i="19"/>
  <c r="E81" i="19"/>
  <c r="D81" i="19"/>
  <c r="C81" i="19"/>
  <c r="B81" i="19"/>
  <c r="A81" i="19"/>
  <c r="AK80" i="19"/>
  <c r="AJ80" i="19"/>
  <c r="AI80" i="19"/>
  <c r="AH80" i="19"/>
  <c r="AG80" i="19"/>
  <c r="AF80" i="19"/>
  <c r="AE80" i="19"/>
  <c r="AD80" i="19"/>
  <c r="AC80" i="19"/>
  <c r="AB80" i="19"/>
  <c r="AA80" i="19"/>
  <c r="Z80" i="19"/>
  <c r="Y80" i="19"/>
  <c r="X80" i="19"/>
  <c r="W80" i="19"/>
  <c r="V80" i="19"/>
  <c r="U80" i="19"/>
  <c r="T80" i="19"/>
  <c r="S80" i="19"/>
  <c r="R80" i="19"/>
  <c r="Q80" i="19"/>
  <c r="P80" i="19"/>
  <c r="O80" i="19"/>
  <c r="N80" i="19"/>
  <c r="M80" i="19"/>
  <c r="L80" i="19"/>
  <c r="K80" i="19"/>
  <c r="J80" i="19"/>
  <c r="I80" i="19"/>
  <c r="H80" i="19"/>
  <c r="G80" i="19"/>
  <c r="F80" i="19"/>
  <c r="E80" i="19"/>
  <c r="D80" i="19"/>
  <c r="C80" i="19"/>
  <c r="B80" i="19"/>
  <c r="A80" i="19"/>
  <c r="AK79" i="19"/>
  <c r="AJ79" i="19"/>
  <c r="AI79" i="19"/>
  <c r="AH79" i="19"/>
  <c r="AG79" i="19"/>
  <c r="AF79" i="19"/>
  <c r="AE79" i="19"/>
  <c r="AD79" i="19"/>
  <c r="AC79" i="19"/>
  <c r="AB79" i="19"/>
  <c r="AA79" i="19"/>
  <c r="Z79" i="19"/>
  <c r="Y79" i="19"/>
  <c r="X79" i="19"/>
  <c r="W79" i="19"/>
  <c r="V79" i="19"/>
  <c r="U79" i="19"/>
  <c r="T79" i="19"/>
  <c r="S79" i="19"/>
  <c r="R79" i="19"/>
  <c r="Q79" i="19"/>
  <c r="P79" i="19"/>
  <c r="O79" i="19"/>
  <c r="N79" i="19"/>
  <c r="M79" i="19"/>
  <c r="L79" i="19"/>
  <c r="K79" i="19"/>
  <c r="J79" i="19"/>
  <c r="I79" i="19"/>
  <c r="H79" i="19"/>
  <c r="G79" i="19"/>
  <c r="F79" i="19"/>
  <c r="E79" i="19"/>
  <c r="D79" i="19"/>
  <c r="C79" i="19"/>
  <c r="B79" i="19"/>
  <c r="A79" i="19"/>
  <c r="AK78" i="19"/>
  <c r="AJ78" i="19"/>
  <c r="AI78" i="19"/>
  <c r="AH78" i="19"/>
  <c r="AG78" i="19"/>
  <c r="AF78" i="19"/>
  <c r="AE78" i="19"/>
  <c r="AD78" i="19"/>
  <c r="AC78" i="19"/>
  <c r="AB78" i="19"/>
  <c r="AA78" i="19"/>
  <c r="Z78" i="19"/>
  <c r="Y78" i="19"/>
  <c r="X78" i="19"/>
  <c r="W78" i="19"/>
  <c r="V78" i="19"/>
  <c r="U78" i="19"/>
  <c r="T78" i="19"/>
  <c r="S78" i="19"/>
  <c r="R78" i="19"/>
  <c r="Q78" i="19"/>
  <c r="P78" i="19"/>
  <c r="O78" i="19"/>
  <c r="N78" i="19"/>
  <c r="M78" i="19"/>
  <c r="L78" i="19"/>
  <c r="K78" i="19"/>
  <c r="J78" i="19"/>
  <c r="I78" i="19"/>
  <c r="H78" i="19"/>
  <c r="G78" i="19"/>
  <c r="F78" i="19"/>
  <c r="E78" i="19"/>
  <c r="D78" i="19"/>
  <c r="C78" i="19"/>
  <c r="B78" i="19"/>
  <c r="A78" i="19"/>
  <c r="AK77" i="19"/>
  <c r="AJ77" i="19"/>
  <c r="AI77" i="19"/>
  <c r="AH77" i="19"/>
  <c r="AG77" i="19"/>
  <c r="AF77" i="19"/>
  <c r="AE77" i="19"/>
  <c r="AD77" i="19"/>
  <c r="AC77" i="19"/>
  <c r="AB77" i="19"/>
  <c r="AA77" i="19"/>
  <c r="Z77" i="19"/>
  <c r="Y77" i="19"/>
  <c r="X77" i="19"/>
  <c r="W77" i="19"/>
  <c r="V77" i="19"/>
  <c r="U77" i="19"/>
  <c r="T77" i="19"/>
  <c r="S77" i="19"/>
  <c r="R77" i="19"/>
  <c r="Q77" i="19"/>
  <c r="P77" i="19"/>
  <c r="O77" i="19"/>
  <c r="N77" i="19"/>
  <c r="M77" i="19"/>
  <c r="L77" i="19"/>
  <c r="K77" i="19"/>
  <c r="J77" i="19"/>
  <c r="I77" i="19"/>
  <c r="H77" i="19"/>
  <c r="G77" i="19"/>
  <c r="F77" i="19"/>
  <c r="E77" i="19"/>
  <c r="D77" i="19"/>
  <c r="C77" i="19"/>
  <c r="B77" i="19"/>
  <c r="A77" i="19"/>
  <c r="AK76" i="19"/>
  <c r="AJ76" i="19"/>
  <c r="AI76" i="19"/>
  <c r="AH76" i="19"/>
  <c r="AG76" i="19"/>
  <c r="AF76" i="19"/>
  <c r="AE76" i="19"/>
  <c r="AD76" i="19"/>
  <c r="AC76" i="19"/>
  <c r="AB76" i="19"/>
  <c r="AA76" i="19"/>
  <c r="Z76" i="19"/>
  <c r="Y76" i="19"/>
  <c r="X76" i="19"/>
  <c r="W76" i="19"/>
  <c r="V76" i="19"/>
  <c r="U76" i="19"/>
  <c r="T76" i="19"/>
  <c r="S76" i="19"/>
  <c r="R76" i="19"/>
  <c r="Q76" i="19"/>
  <c r="P76" i="19"/>
  <c r="O76" i="19"/>
  <c r="N76" i="19"/>
  <c r="M76" i="19"/>
  <c r="L76" i="19"/>
  <c r="K76" i="19"/>
  <c r="J76" i="19"/>
  <c r="I76" i="19"/>
  <c r="H76" i="19"/>
  <c r="G76" i="19"/>
  <c r="F76" i="19"/>
  <c r="E76" i="19"/>
  <c r="D76" i="19"/>
  <c r="C76" i="19"/>
  <c r="B76" i="19"/>
  <c r="A76" i="19"/>
  <c r="AK75" i="19"/>
  <c r="AJ75" i="19"/>
  <c r="AI75" i="19"/>
  <c r="AH75" i="19"/>
  <c r="AG75" i="19"/>
  <c r="AF75" i="19"/>
  <c r="AE75" i="19"/>
  <c r="AD75" i="19"/>
  <c r="AC75" i="19"/>
  <c r="AB75" i="19"/>
  <c r="AA75" i="19"/>
  <c r="Z75" i="19"/>
  <c r="Y75" i="19"/>
  <c r="X75" i="19"/>
  <c r="W75" i="19"/>
  <c r="V75" i="19"/>
  <c r="U75" i="19"/>
  <c r="T75" i="19"/>
  <c r="S75" i="19"/>
  <c r="R75" i="19"/>
  <c r="Q75" i="19"/>
  <c r="P75" i="19"/>
  <c r="O75" i="19"/>
  <c r="N75" i="19"/>
  <c r="M75" i="19"/>
  <c r="L75" i="19"/>
  <c r="K75" i="19"/>
  <c r="J75" i="19"/>
  <c r="I75" i="19"/>
  <c r="H75" i="19"/>
  <c r="G75" i="19"/>
  <c r="F75" i="19"/>
  <c r="E75" i="19"/>
  <c r="D75" i="19"/>
  <c r="C75" i="19"/>
  <c r="B75" i="19"/>
  <c r="A75" i="19"/>
  <c r="AK74" i="19"/>
  <c r="AJ74" i="19"/>
  <c r="AI74" i="19"/>
  <c r="AH74" i="19"/>
  <c r="AG74" i="19"/>
  <c r="AF74" i="19"/>
  <c r="AE74" i="19"/>
  <c r="AD74" i="19"/>
  <c r="AC74" i="19"/>
  <c r="AB74" i="19"/>
  <c r="AA74" i="19"/>
  <c r="Z74" i="19"/>
  <c r="Y74" i="19"/>
  <c r="X74" i="19"/>
  <c r="W74" i="19"/>
  <c r="V74" i="19"/>
  <c r="U74" i="19"/>
  <c r="T74" i="19"/>
  <c r="S74" i="19"/>
  <c r="R74" i="19"/>
  <c r="Q74" i="19"/>
  <c r="P74" i="19"/>
  <c r="O74" i="19"/>
  <c r="N74" i="19"/>
  <c r="M74" i="19"/>
  <c r="L74" i="19"/>
  <c r="K74" i="19"/>
  <c r="J74" i="19"/>
  <c r="I74" i="19"/>
  <c r="H74" i="19"/>
  <c r="G74" i="19"/>
  <c r="F74" i="19"/>
  <c r="E74" i="19"/>
  <c r="D74" i="19"/>
  <c r="C74" i="19"/>
  <c r="B74" i="19"/>
  <c r="A74" i="19"/>
  <c r="AK73" i="19"/>
  <c r="AJ73" i="19"/>
  <c r="AI73" i="19"/>
  <c r="AH73" i="19"/>
  <c r="AG73" i="19"/>
  <c r="AF73" i="19"/>
  <c r="AE73" i="19"/>
  <c r="AD73" i="19"/>
  <c r="AC73" i="19"/>
  <c r="AB73" i="19"/>
  <c r="AA73" i="19"/>
  <c r="Z73" i="19"/>
  <c r="Y73" i="19"/>
  <c r="X73" i="19"/>
  <c r="W73" i="19"/>
  <c r="V73" i="19"/>
  <c r="U73" i="19"/>
  <c r="T73" i="19"/>
  <c r="S73" i="19"/>
  <c r="R73" i="19"/>
  <c r="Q73" i="19"/>
  <c r="P73" i="19"/>
  <c r="O73" i="19"/>
  <c r="N73" i="19"/>
  <c r="M73" i="19"/>
  <c r="L73" i="19"/>
  <c r="K73" i="19"/>
  <c r="J73" i="19"/>
  <c r="I73" i="19"/>
  <c r="H73" i="19"/>
  <c r="G73" i="19"/>
  <c r="F73" i="19"/>
  <c r="E73" i="19"/>
  <c r="D73" i="19"/>
  <c r="C73" i="19"/>
  <c r="B73" i="19"/>
  <c r="A73" i="19"/>
  <c r="AK72" i="19"/>
  <c r="AJ72" i="19"/>
  <c r="AI72" i="19"/>
  <c r="AH72" i="19"/>
  <c r="AG72" i="19"/>
  <c r="AF72" i="19"/>
  <c r="AE72" i="19"/>
  <c r="AD72" i="19"/>
  <c r="AC72" i="19"/>
  <c r="AB72" i="19"/>
  <c r="AA72" i="19"/>
  <c r="Z72" i="19"/>
  <c r="Y72" i="19"/>
  <c r="X72" i="19"/>
  <c r="W72" i="19"/>
  <c r="V72" i="19"/>
  <c r="U72" i="19"/>
  <c r="T72" i="19"/>
  <c r="S72" i="19"/>
  <c r="R72" i="19"/>
  <c r="Q72" i="19"/>
  <c r="P72" i="19"/>
  <c r="O72" i="19"/>
  <c r="N72" i="19"/>
  <c r="M72" i="19"/>
  <c r="L72" i="19"/>
  <c r="K72" i="19"/>
  <c r="J72" i="19"/>
  <c r="I72" i="19"/>
  <c r="H72" i="19"/>
  <c r="G72" i="19"/>
  <c r="F72" i="19"/>
  <c r="E72" i="19"/>
  <c r="D72" i="19"/>
  <c r="C72" i="19"/>
  <c r="B72" i="19"/>
  <c r="A72" i="19"/>
  <c r="AK71" i="19"/>
  <c r="AJ71" i="19"/>
  <c r="AI71" i="19"/>
  <c r="AH71" i="19"/>
  <c r="AG71" i="19"/>
  <c r="AF71" i="19"/>
  <c r="AE71" i="19"/>
  <c r="AD71" i="19"/>
  <c r="AC71" i="19"/>
  <c r="AB71" i="19"/>
  <c r="AA71" i="19"/>
  <c r="Z71" i="19"/>
  <c r="Y71" i="19"/>
  <c r="X71" i="19"/>
  <c r="W71" i="19"/>
  <c r="V71" i="19"/>
  <c r="U71" i="19"/>
  <c r="T71" i="19"/>
  <c r="S71" i="19"/>
  <c r="R71" i="19"/>
  <c r="Q71" i="19"/>
  <c r="P71" i="19"/>
  <c r="O71" i="19"/>
  <c r="N71" i="19"/>
  <c r="M71" i="19"/>
  <c r="L71" i="19"/>
  <c r="K71" i="19"/>
  <c r="J71" i="19"/>
  <c r="I71" i="19"/>
  <c r="H71" i="19"/>
  <c r="G71" i="19"/>
  <c r="F71" i="19"/>
  <c r="E71" i="19"/>
  <c r="D71" i="19"/>
  <c r="C71" i="19"/>
  <c r="B71" i="19"/>
  <c r="A71" i="19"/>
  <c r="AK70" i="19"/>
  <c r="AJ70" i="19"/>
  <c r="AI70" i="19"/>
  <c r="AH70" i="19"/>
  <c r="AG70" i="19"/>
  <c r="AF70" i="19"/>
  <c r="AE70" i="19"/>
  <c r="AD70" i="19"/>
  <c r="AC70" i="19"/>
  <c r="AB70" i="19"/>
  <c r="AA70" i="19"/>
  <c r="Z70" i="19"/>
  <c r="Y70" i="19"/>
  <c r="X70" i="19"/>
  <c r="W70" i="19"/>
  <c r="V70" i="19"/>
  <c r="U70" i="19"/>
  <c r="T70" i="19"/>
  <c r="S70" i="19"/>
  <c r="R70" i="19"/>
  <c r="Q70" i="19"/>
  <c r="P70" i="19"/>
  <c r="O70" i="19"/>
  <c r="N70" i="19"/>
  <c r="M70" i="19"/>
  <c r="L70" i="19"/>
  <c r="K70" i="19"/>
  <c r="J70" i="19"/>
  <c r="I70" i="19"/>
  <c r="H70" i="19"/>
  <c r="G70" i="19"/>
  <c r="F70" i="19"/>
  <c r="E70" i="19"/>
  <c r="D70" i="19"/>
  <c r="C70" i="19"/>
  <c r="B70" i="19"/>
  <c r="A70" i="19"/>
  <c r="AK69" i="19"/>
  <c r="AJ69" i="19"/>
  <c r="AI69" i="19"/>
  <c r="AH69" i="19"/>
  <c r="AG69" i="19"/>
  <c r="AF69" i="19"/>
  <c r="AE69" i="19"/>
  <c r="AD69" i="19"/>
  <c r="AC69" i="19"/>
  <c r="AB69" i="19"/>
  <c r="AA69" i="19"/>
  <c r="Z69" i="19"/>
  <c r="Y69" i="19"/>
  <c r="X69" i="19"/>
  <c r="W69" i="19"/>
  <c r="V69" i="19"/>
  <c r="U69" i="19"/>
  <c r="T69" i="19"/>
  <c r="S69" i="19"/>
  <c r="R69" i="19"/>
  <c r="Q69" i="19"/>
  <c r="P69" i="19"/>
  <c r="O69" i="19"/>
  <c r="N69" i="19"/>
  <c r="M69" i="19"/>
  <c r="L69" i="19"/>
  <c r="K69" i="19"/>
  <c r="J69" i="19"/>
  <c r="I69" i="19"/>
  <c r="H69" i="19"/>
  <c r="G69" i="19"/>
  <c r="F69" i="19"/>
  <c r="E69" i="19"/>
  <c r="D69" i="19"/>
  <c r="C69" i="19"/>
  <c r="B69" i="19"/>
  <c r="A69" i="19"/>
  <c r="AK68" i="19"/>
  <c r="AJ68" i="19"/>
  <c r="AI68" i="19"/>
  <c r="AH68" i="19"/>
  <c r="AG68" i="19"/>
  <c r="AF68" i="19"/>
  <c r="AE68" i="19"/>
  <c r="AD68" i="19"/>
  <c r="AC68" i="19"/>
  <c r="AB68" i="19"/>
  <c r="AA68" i="19"/>
  <c r="Z68" i="19"/>
  <c r="Y68" i="19"/>
  <c r="X68" i="19"/>
  <c r="W68" i="19"/>
  <c r="V68" i="19"/>
  <c r="U68" i="19"/>
  <c r="T68" i="19"/>
  <c r="S68" i="19"/>
  <c r="R68" i="19"/>
  <c r="Q68" i="19"/>
  <c r="P68" i="19"/>
  <c r="O68" i="19"/>
  <c r="N68" i="19"/>
  <c r="M68" i="19"/>
  <c r="L68" i="19"/>
  <c r="K68" i="19"/>
  <c r="J68" i="19"/>
  <c r="I68" i="19"/>
  <c r="H68" i="19"/>
  <c r="G68" i="19"/>
  <c r="F68" i="19"/>
  <c r="E68" i="19"/>
  <c r="D68" i="19"/>
  <c r="C68" i="19"/>
  <c r="B68" i="19"/>
  <c r="A68" i="19"/>
  <c r="AK67" i="19"/>
  <c r="AJ67" i="19"/>
  <c r="AI67" i="19"/>
  <c r="AH67" i="19"/>
  <c r="AG67" i="19"/>
  <c r="AF67" i="19"/>
  <c r="AE67" i="19"/>
  <c r="AD67" i="19"/>
  <c r="AC67" i="19"/>
  <c r="AB67" i="19"/>
  <c r="AA67" i="19"/>
  <c r="Z67" i="19"/>
  <c r="Y67" i="19"/>
  <c r="X67" i="19"/>
  <c r="W67" i="19"/>
  <c r="V67" i="19"/>
  <c r="U67" i="19"/>
  <c r="T67" i="19"/>
  <c r="S67" i="19"/>
  <c r="R67" i="19"/>
  <c r="Q67" i="19"/>
  <c r="P67" i="19"/>
  <c r="O67" i="19"/>
  <c r="N67" i="19"/>
  <c r="M67" i="19"/>
  <c r="L67" i="19"/>
  <c r="K67" i="19"/>
  <c r="J67" i="19"/>
  <c r="I67" i="19"/>
  <c r="H67" i="19"/>
  <c r="G67" i="19"/>
  <c r="F67" i="19"/>
  <c r="E67" i="19"/>
  <c r="D67" i="19"/>
  <c r="C67" i="19"/>
  <c r="B67" i="19"/>
  <c r="A67" i="19"/>
  <c r="AK66" i="19"/>
  <c r="AJ66" i="19"/>
  <c r="AI66" i="19"/>
  <c r="AH66" i="19"/>
  <c r="AG66" i="19"/>
  <c r="AF66" i="19"/>
  <c r="AE66" i="19"/>
  <c r="AD66" i="19"/>
  <c r="AC66" i="19"/>
  <c r="AB66" i="19"/>
  <c r="AA66" i="19"/>
  <c r="Z66" i="19"/>
  <c r="Y66" i="19"/>
  <c r="X66" i="19"/>
  <c r="W66" i="19"/>
  <c r="V66" i="19"/>
  <c r="U66" i="19"/>
  <c r="T66" i="19"/>
  <c r="S66" i="19"/>
  <c r="R66" i="19"/>
  <c r="Q66" i="19"/>
  <c r="P66" i="19"/>
  <c r="O66" i="19"/>
  <c r="N66" i="19"/>
  <c r="M66" i="19"/>
  <c r="L66" i="19"/>
  <c r="K66" i="19"/>
  <c r="J66" i="19"/>
  <c r="I66" i="19"/>
  <c r="H66" i="19"/>
  <c r="G66" i="19"/>
  <c r="F66" i="19"/>
  <c r="E66" i="19"/>
  <c r="D66" i="19"/>
  <c r="C66" i="19"/>
  <c r="B66" i="19"/>
  <c r="A66" i="19"/>
  <c r="AK65" i="19"/>
  <c r="AJ65" i="19"/>
  <c r="AI65" i="19"/>
  <c r="AH65" i="19"/>
  <c r="AG65" i="19"/>
  <c r="AF65" i="19"/>
  <c r="AE65" i="19"/>
  <c r="AD65" i="19"/>
  <c r="AC65" i="19"/>
  <c r="AB65" i="19"/>
  <c r="AA65" i="19"/>
  <c r="Z65" i="19"/>
  <c r="Y65" i="19"/>
  <c r="X65" i="19"/>
  <c r="W65" i="19"/>
  <c r="V65" i="19"/>
  <c r="U65" i="19"/>
  <c r="T65" i="19"/>
  <c r="S65" i="19"/>
  <c r="R65" i="19"/>
  <c r="Q65" i="19"/>
  <c r="P65" i="19"/>
  <c r="O65" i="19"/>
  <c r="N65" i="19"/>
  <c r="M65" i="19"/>
  <c r="L65" i="19"/>
  <c r="K65" i="19"/>
  <c r="J65" i="19"/>
  <c r="I65" i="19"/>
  <c r="H65" i="19"/>
  <c r="G65" i="19"/>
  <c r="F65" i="19"/>
  <c r="E65" i="19"/>
  <c r="D65" i="19"/>
  <c r="C65" i="19"/>
  <c r="B65" i="19"/>
  <c r="A65" i="19"/>
  <c r="AK64" i="19"/>
  <c r="AJ64" i="19"/>
  <c r="AI64" i="19"/>
  <c r="AH64" i="19"/>
  <c r="AG64" i="19"/>
  <c r="AF64" i="19"/>
  <c r="AE64" i="19"/>
  <c r="AD64" i="19"/>
  <c r="AC64" i="19"/>
  <c r="AB64" i="19"/>
  <c r="AA64" i="19"/>
  <c r="Z64" i="19"/>
  <c r="Y64" i="19"/>
  <c r="X64" i="19"/>
  <c r="W64" i="19"/>
  <c r="V64" i="19"/>
  <c r="U64" i="19"/>
  <c r="T64" i="19"/>
  <c r="S64" i="19"/>
  <c r="R64" i="19"/>
  <c r="Q64" i="19"/>
  <c r="P64" i="19"/>
  <c r="O64" i="19"/>
  <c r="N64" i="19"/>
  <c r="M64" i="19"/>
  <c r="L64" i="19"/>
  <c r="K64" i="19"/>
  <c r="J64" i="19"/>
  <c r="I64" i="19"/>
  <c r="H64" i="19"/>
  <c r="G64" i="19"/>
  <c r="F64" i="19"/>
  <c r="E64" i="19"/>
  <c r="D64" i="19"/>
  <c r="C64" i="19"/>
  <c r="B64" i="19"/>
  <c r="A64" i="19"/>
  <c r="AK63" i="19"/>
  <c r="AJ63" i="19"/>
  <c r="AI63" i="19"/>
  <c r="AH63" i="19"/>
  <c r="AG63" i="19"/>
  <c r="AF63" i="19"/>
  <c r="AE63" i="19"/>
  <c r="AD63" i="19"/>
  <c r="AC63" i="19"/>
  <c r="AB63" i="19"/>
  <c r="AA63" i="19"/>
  <c r="Z63" i="19"/>
  <c r="Y63" i="19"/>
  <c r="X63" i="19"/>
  <c r="W63" i="19"/>
  <c r="V63" i="19"/>
  <c r="U63" i="19"/>
  <c r="T63" i="19"/>
  <c r="S63" i="19"/>
  <c r="R63" i="19"/>
  <c r="Q63" i="19"/>
  <c r="P63" i="19"/>
  <c r="O63" i="19"/>
  <c r="N63" i="19"/>
  <c r="M63" i="19"/>
  <c r="L63" i="19"/>
  <c r="K63" i="19"/>
  <c r="J63" i="19"/>
  <c r="I63" i="19"/>
  <c r="H63" i="19"/>
  <c r="G63" i="19"/>
  <c r="F63" i="19"/>
  <c r="E63" i="19"/>
  <c r="D63" i="19"/>
  <c r="C63" i="19"/>
  <c r="B63" i="19"/>
  <c r="A63" i="19"/>
  <c r="AK62" i="19"/>
  <c r="AJ62" i="19"/>
  <c r="AI62" i="19"/>
  <c r="AH62" i="19"/>
  <c r="AG62" i="19"/>
  <c r="AF62" i="19"/>
  <c r="AE62" i="19"/>
  <c r="AD62" i="19"/>
  <c r="AC62" i="19"/>
  <c r="AB62" i="19"/>
  <c r="AA62" i="19"/>
  <c r="Z62" i="19"/>
  <c r="Y62" i="19"/>
  <c r="X62" i="19"/>
  <c r="W62" i="19"/>
  <c r="V62" i="19"/>
  <c r="U62" i="19"/>
  <c r="T62" i="19"/>
  <c r="S62" i="19"/>
  <c r="R62" i="19"/>
  <c r="Q62" i="19"/>
  <c r="P62" i="19"/>
  <c r="O62" i="19"/>
  <c r="N62" i="19"/>
  <c r="M62" i="19"/>
  <c r="L62" i="19"/>
  <c r="K62" i="19"/>
  <c r="J62" i="19"/>
  <c r="I62" i="19"/>
  <c r="H62" i="19"/>
  <c r="G62" i="19"/>
  <c r="F62" i="19"/>
  <c r="E62" i="19"/>
  <c r="D62" i="19"/>
  <c r="C62" i="19"/>
  <c r="B62" i="19"/>
  <c r="A62" i="19"/>
  <c r="AK61" i="19"/>
  <c r="AJ61" i="19"/>
  <c r="AI61" i="19"/>
  <c r="AH61" i="19"/>
  <c r="AG61" i="19"/>
  <c r="AF61" i="19"/>
  <c r="AE61" i="19"/>
  <c r="AD61" i="19"/>
  <c r="AC61" i="19"/>
  <c r="AB61" i="19"/>
  <c r="AA61" i="19"/>
  <c r="Z61" i="19"/>
  <c r="Y61" i="19"/>
  <c r="X61" i="19"/>
  <c r="W61" i="19"/>
  <c r="V61" i="19"/>
  <c r="U61" i="19"/>
  <c r="T61" i="19"/>
  <c r="S61" i="19"/>
  <c r="R61" i="19"/>
  <c r="Q61" i="19"/>
  <c r="P61" i="19"/>
  <c r="O61" i="19"/>
  <c r="N61" i="19"/>
  <c r="M61" i="19"/>
  <c r="L61" i="19"/>
  <c r="K61" i="19"/>
  <c r="J61" i="19"/>
  <c r="I61" i="19"/>
  <c r="H61" i="19"/>
  <c r="G61" i="19"/>
  <c r="F61" i="19"/>
  <c r="E61" i="19"/>
  <c r="D61" i="19"/>
  <c r="C61" i="19"/>
  <c r="B61" i="19"/>
  <c r="A61" i="19"/>
  <c r="AK60" i="19"/>
  <c r="AJ60" i="19"/>
  <c r="AI60" i="19"/>
  <c r="AH60" i="19"/>
  <c r="AG60" i="19"/>
  <c r="AF60" i="19"/>
  <c r="AE60" i="19"/>
  <c r="AD60" i="19"/>
  <c r="AC60" i="19"/>
  <c r="AB60" i="19"/>
  <c r="AA60" i="19"/>
  <c r="Z60" i="19"/>
  <c r="Y60" i="19"/>
  <c r="X60" i="19"/>
  <c r="W60" i="19"/>
  <c r="V60" i="19"/>
  <c r="U60" i="19"/>
  <c r="T60" i="19"/>
  <c r="S60" i="19"/>
  <c r="R60" i="19"/>
  <c r="Q60" i="19"/>
  <c r="P60" i="19"/>
  <c r="O60" i="19"/>
  <c r="N60" i="19"/>
  <c r="M60" i="19"/>
  <c r="L60" i="19"/>
  <c r="K60" i="19"/>
  <c r="J60" i="19"/>
  <c r="I60" i="19"/>
  <c r="H60" i="19"/>
  <c r="G60" i="19"/>
  <c r="F60" i="19"/>
  <c r="E60" i="19"/>
  <c r="D60" i="19"/>
  <c r="C60" i="19"/>
  <c r="B60" i="19"/>
  <c r="A60" i="19"/>
  <c r="AK59" i="19"/>
  <c r="AJ59" i="19"/>
  <c r="AI59" i="19"/>
  <c r="AH59" i="19"/>
  <c r="AG59" i="19"/>
  <c r="AF59" i="19"/>
  <c r="AE59" i="19"/>
  <c r="AD59" i="19"/>
  <c r="AC59" i="19"/>
  <c r="AB59" i="19"/>
  <c r="AA59" i="19"/>
  <c r="Z59" i="19"/>
  <c r="Y59" i="19"/>
  <c r="X59" i="19"/>
  <c r="W59" i="19"/>
  <c r="V59" i="19"/>
  <c r="U59" i="19"/>
  <c r="T59" i="19"/>
  <c r="S59" i="19"/>
  <c r="R59" i="19"/>
  <c r="Q59" i="19"/>
  <c r="P59" i="19"/>
  <c r="O59" i="19"/>
  <c r="N59" i="19"/>
  <c r="M59" i="19"/>
  <c r="L59" i="19"/>
  <c r="K59" i="19"/>
  <c r="J59" i="19"/>
  <c r="I59" i="19"/>
  <c r="H59" i="19"/>
  <c r="G59" i="19"/>
  <c r="F59" i="19"/>
  <c r="E59" i="19"/>
  <c r="D59" i="19"/>
  <c r="C59" i="19"/>
  <c r="B59" i="19"/>
  <c r="A59" i="19"/>
  <c r="AK58" i="19"/>
  <c r="AJ58" i="19"/>
  <c r="AI58" i="19"/>
  <c r="AH58" i="19"/>
  <c r="AG58" i="19"/>
  <c r="AF58" i="19"/>
  <c r="AE58" i="19"/>
  <c r="AD58" i="19"/>
  <c r="AC58" i="19"/>
  <c r="AB58" i="19"/>
  <c r="AA58" i="19"/>
  <c r="Z58" i="19"/>
  <c r="Y58" i="19"/>
  <c r="X58" i="19"/>
  <c r="W58" i="19"/>
  <c r="V58" i="19"/>
  <c r="U58" i="19"/>
  <c r="T58" i="19"/>
  <c r="S58" i="19"/>
  <c r="R58" i="19"/>
  <c r="Q58" i="19"/>
  <c r="P58" i="19"/>
  <c r="O58" i="19"/>
  <c r="N58" i="19"/>
  <c r="M58" i="19"/>
  <c r="L58" i="19"/>
  <c r="K58" i="19"/>
  <c r="J58" i="19"/>
  <c r="I58" i="19"/>
  <c r="H58" i="19"/>
  <c r="G58" i="19"/>
  <c r="F58" i="19"/>
  <c r="E58" i="19"/>
  <c r="D58" i="19"/>
  <c r="C58" i="19"/>
  <c r="B58" i="19"/>
  <c r="A58" i="19"/>
  <c r="AK57" i="19"/>
  <c r="AJ57" i="19"/>
  <c r="AI57" i="19"/>
  <c r="AH57" i="19"/>
  <c r="AG57" i="19"/>
  <c r="AF57" i="19"/>
  <c r="AE57" i="19"/>
  <c r="AD57" i="19"/>
  <c r="AC57" i="19"/>
  <c r="AB57" i="19"/>
  <c r="AA57" i="19"/>
  <c r="Z57" i="19"/>
  <c r="Y57" i="19"/>
  <c r="X57" i="19"/>
  <c r="W57" i="19"/>
  <c r="V57" i="19"/>
  <c r="U57" i="19"/>
  <c r="T57" i="19"/>
  <c r="S57" i="19"/>
  <c r="R57" i="19"/>
  <c r="Q57" i="19"/>
  <c r="P57" i="19"/>
  <c r="O57" i="19"/>
  <c r="N57" i="19"/>
  <c r="M57" i="19"/>
  <c r="L57" i="19"/>
  <c r="K57" i="19"/>
  <c r="J57" i="19"/>
  <c r="I57" i="19"/>
  <c r="H57" i="19"/>
  <c r="G57" i="19"/>
  <c r="F57" i="19"/>
  <c r="E57" i="19"/>
  <c r="D57" i="19"/>
  <c r="C57" i="19"/>
  <c r="B57" i="19"/>
  <c r="A57" i="19"/>
  <c r="AK56" i="19"/>
  <c r="AJ56" i="19"/>
  <c r="AI56" i="19"/>
  <c r="AH56" i="19"/>
  <c r="AG56" i="19"/>
  <c r="AF56" i="19"/>
  <c r="AE56" i="19"/>
  <c r="AD56" i="19"/>
  <c r="AC56" i="19"/>
  <c r="AB56" i="19"/>
  <c r="AA56" i="19"/>
  <c r="Z56" i="19"/>
  <c r="Y56" i="19"/>
  <c r="X56" i="19"/>
  <c r="W56" i="19"/>
  <c r="V56" i="19"/>
  <c r="U56" i="19"/>
  <c r="T56" i="19"/>
  <c r="S56" i="19"/>
  <c r="R56" i="19"/>
  <c r="Q56" i="19"/>
  <c r="P56" i="19"/>
  <c r="O56" i="19"/>
  <c r="N56" i="19"/>
  <c r="M56" i="19"/>
  <c r="L56" i="19"/>
  <c r="K56" i="19"/>
  <c r="J56" i="19"/>
  <c r="I56" i="19"/>
  <c r="H56" i="19"/>
  <c r="G56" i="19"/>
  <c r="F56" i="19"/>
  <c r="E56" i="19"/>
  <c r="D56" i="19"/>
  <c r="C56" i="19"/>
  <c r="B56" i="19"/>
  <c r="A56" i="19"/>
  <c r="AK55" i="19"/>
  <c r="AJ55" i="19"/>
  <c r="AI55" i="19"/>
  <c r="AH55" i="19"/>
  <c r="AG55" i="19"/>
  <c r="AF55" i="19"/>
  <c r="AE55" i="19"/>
  <c r="AD55" i="19"/>
  <c r="AC55" i="19"/>
  <c r="AB55" i="19"/>
  <c r="AA55" i="19"/>
  <c r="Z55" i="19"/>
  <c r="Y55" i="19"/>
  <c r="X55" i="19"/>
  <c r="W55" i="19"/>
  <c r="V55" i="19"/>
  <c r="U55" i="19"/>
  <c r="T55" i="19"/>
  <c r="S55" i="19"/>
  <c r="R55" i="19"/>
  <c r="Q55" i="19"/>
  <c r="P55" i="19"/>
  <c r="O55" i="19"/>
  <c r="N55" i="19"/>
  <c r="M55" i="19"/>
  <c r="L55" i="19"/>
  <c r="K55" i="19"/>
  <c r="J55" i="19"/>
  <c r="I55" i="19"/>
  <c r="H55" i="19"/>
  <c r="G55" i="19"/>
  <c r="F55" i="19"/>
  <c r="E55" i="19"/>
  <c r="D55" i="19"/>
  <c r="C55" i="19"/>
  <c r="B55" i="19"/>
  <c r="A55" i="19"/>
  <c r="AK54" i="19"/>
  <c r="AJ54" i="19"/>
  <c r="AI54" i="19"/>
  <c r="AH54" i="19"/>
  <c r="AG54" i="19"/>
  <c r="AF54" i="19"/>
  <c r="AE54" i="19"/>
  <c r="AD54" i="19"/>
  <c r="AC54" i="19"/>
  <c r="AB54" i="19"/>
  <c r="AA54" i="19"/>
  <c r="Z54" i="19"/>
  <c r="Y54" i="19"/>
  <c r="X54" i="19"/>
  <c r="W54" i="19"/>
  <c r="V54" i="19"/>
  <c r="U54" i="19"/>
  <c r="T54" i="19"/>
  <c r="S54" i="19"/>
  <c r="R54" i="19"/>
  <c r="Q54" i="19"/>
  <c r="P54" i="19"/>
  <c r="O54" i="19"/>
  <c r="N54" i="19"/>
  <c r="M54" i="19"/>
  <c r="L54" i="19"/>
  <c r="K54" i="19"/>
  <c r="J54" i="19"/>
  <c r="I54" i="19"/>
  <c r="H54" i="19"/>
  <c r="G54" i="19"/>
  <c r="F54" i="19"/>
  <c r="E54" i="19"/>
  <c r="D54" i="19"/>
  <c r="C54" i="19"/>
  <c r="B54" i="19"/>
  <c r="A54" i="19"/>
  <c r="AK53" i="19"/>
  <c r="AJ53" i="19"/>
  <c r="AI53" i="19"/>
  <c r="AH53" i="19"/>
  <c r="AG53" i="19"/>
  <c r="AF53" i="19"/>
  <c r="AE53" i="19"/>
  <c r="AD53" i="19"/>
  <c r="AC53" i="19"/>
  <c r="AB53" i="19"/>
  <c r="AA53" i="19"/>
  <c r="Z53" i="19"/>
  <c r="Y53" i="19"/>
  <c r="X53" i="19"/>
  <c r="W53" i="19"/>
  <c r="V53" i="19"/>
  <c r="U53" i="19"/>
  <c r="T53" i="19"/>
  <c r="S53" i="19"/>
  <c r="R53" i="19"/>
  <c r="Q53" i="19"/>
  <c r="P53" i="19"/>
  <c r="O53" i="19"/>
  <c r="N53" i="19"/>
  <c r="M53" i="19"/>
  <c r="L53" i="19"/>
  <c r="K53" i="19"/>
  <c r="J53" i="19"/>
  <c r="I53" i="19"/>
  <c r="H53" i="19"/>
  <c r="G53" i="19"/>
  <c r="F53" i="19"/>
  <c r="E53" i="19"/>
  <c r="D53" i="19"/>
  <c r="C53" i="19"/>
  <c r="B53" i="19"/>
  <c r="A53" i="19"/>
  <c r="AK52" i="19"/>
  <c r="AJ52" i="19"/>
  <c r="AI52" i="19"/>
  <c r="AH52" i="19"/>
  <c r="AG52" i="19"/>
  <c r="AF52" i="19"/>
  <c r="AE52" i="19"/>
  <c r="AD52" i="19"/>
  <c r="AC52" i="19"/>
  <c r="AB52" i="19"/>
  <c r="AA52" i="19"/>
  <c r="Z52" i="19"/>
  <c r="Y52" i="19"/>
  <c r="X52" i="19"/>
  <c r="W52" i="19"/>
  <c r="V52" i="19"/>
  <c r="U52" i="19"/>
  <c r="T52" i="19"/>
  <c r="S52" i="19"/>
  <c r="R52" i="19"/>
  <c r="Q52" i="19"/>
  <c r="P52" i="19"/>
  <c r="O52" i="19"/>
  <c r="N52" i="19"/>
  <c r="M52" i="19"/>
  <c r="L52" i="19"/>
  <c r="K52" i="19"/>
  <c r="J52" i="19"/>
  <c r="I52" i="19"/>
  <c r="H52" i="19"/>
  <c r="G52" i="19"/>
  <c r="F52" i="19"/>
  <c r="E52" i="19"/>
  <c r="D52" i="19"/>
  <c r="C52" i="19"/>
  <c r="B52" i="19"/>
  <c r="A52" i="19"/>
  <c r="AK51" i="19"/>
  <c r="AJ51" i="19"/>
  <c r="AI51" i="19"/>
  <c r="AH51" i="19"/>
  <c r="AG51" i="19"/>
  <c r="AF51" i="19"/>
  <c r="AE51" i="19"/>
  <c r="AD51" i="19"/>
  <c r="AC51" i="19"/>
  <c r="AB51" i="19"/>
  <c r="AA51" i="19"/>
  <c r="Z51" i="19"/>
  <c r="Y51" i="19"/>
  <c r="X51" i="19"/>
  <c r="W51" i="19"/>
  <c r="V51" i="19"/>
  <c r="U51" i="19"/>
  <c r="T51" i="19"/>
  <c r="S51" i="19"/>
  <c r="R51" i="19"/>
  <c r="Q51" i="19"/>
  <c r="P51" i="19"/>
  <c r="O51" i="19"/>
  <c r="N51" i="19"/>
  <c r="M51" i="19"/>
  <c r="L51" i="19"/>
  <c r="K51" i="19"/>
  <c r="J51" i="19"/>
  <c r="I51" i="19"/>
  <c r="H51" i="19"/>
  <c r="G51" i="19"/>
  <c r="F51" i="19"/>
  <c r="E51" i="19"/>
  <c r="D51" i="19"/>
  <c r="C51" i="19"/>
  <c r="B51" i="19"/>
  <c r="A51" i="19"/>
  <c r="AK50" i="19"/>
  <c r="AJ50" i="19"/>
  <c r="AI50" i="19"/>
  <c r="AH50" i="19"/>
  <c r="AG50" i="19"/>
  <c r="AF50" i="19"/>
  <c r="AE50" i="19"/>
  <c r="AD50" i="19"/>
  <c r="AC50" i="19"/>
  <c r="AB50" i="19"/>
  <c r="AA50" i="19"/>
  <c r="Z50" i="19"/>
  <c r="Y50" i="19"/>
  <c r="X50" i="19"/>
  <c r="W50" i="19"/>
  <c r="V50" i="19"/>
  <c r="U50" i="19"/>
  <c r="T50" i="19"/>
  <c r="S50" i="19"/>
  <c r="R50" i="19"/>
  <c r="Q50" i="19"/>
  <c r="P50" i="19"/>
  <c r="O50" i="19"/>
  <c r="N50" i="19"/>
  <c r="M50" i="19"/>
  <c r="L50" i="19"/>
  <c r="K50" i="19"/>
  <c r="J50" i="19"/>
  <c r="I50" i="19"/>
  <c r="H50" i="19"/>
  <c r="G50" i="19"/>
  <c r="F50" i="19"/>
  <c r="E50" i="19"/>
  <c r="D50" i="19"/>
  <c r="C50" i="19"/>
  <c r="B50" i="19"/>
  <c r="A50" i="19"/>
  <c r="AK49" i="19"/>
  <c r="AJ49" i="19"/>
  <c r="AI49" i="19"/>
  <c r="AH49" i="19"/>
  <c r="AG49" i="19"/>
  <c r="AF49" i="19"/>
  <c r="AE49" i="19"/>
  <c r="AD49" i="19"/>
  <c r="AC49" i="19"/>
  <c r="AB49" i="19"/>
  <c r="AA49" i="19"/>
  <c r="Z49" i="19"/>
  <c r="Y49" i="19"/>
  <c r="X49" i="19"/>
  <c r="W49" i="19"/>
  <c r="V49" i="19"/>
  <c r="U49" i="19"/>
  <c r="T49" i="19"/>
  <c r="S49" i="19"/>
  <c r="R49" i="19"/>
  <c r="Q49" i="19"/>
  <c r="P49" i="19"/>
  <c r="O49" i="19"/>
  <c r="N49" i="19"/>
  <c r="M49" i="19"/>
  <c r="L49" i="19"/>
  <c r="K49" i="19"/>
  <c r="J49" i="19"/>
  <c r="I49" i="19"/>
  <c r="H49" i="19"/>
  <c r="G49" i="19"/>
  <c r="F49" i="19"/>
  <c r="E49" i="19"/>
  <c r="D49" i="19"/>
  <c r="C49" i="19"/>
  <c r="B49" i="19"/>
  <c r="A49" i="19"/>
  <c r="AK48" i="19"/>
  <c r="AJ48" i="19"/>
  <c r="AI48" i="19"/>
  <c r="AH48" i="19"/>
  <c r="AG48" i="19"/>
  <c r="AF48" i="19"/>
  <c r="AE48" i="19"/>
  <c r="AD48" i="19"/>
  <c r="AC48" i="19"/>
  <c r="AB48" i="19"/>
  <c r="AA48" i="19"/>
  <c r="Z48" i="19"/>
  <c r="Y48" i="19"/>
  <c r="X48" i="19"/>
  <c r="W48" i="19"/>
  <c r="V48" i="19"/>
  <c r="U48" i="19"/>
  <c r="T48" i="19"/>
  <c r="S48" i="19"/>
  <c r="R48" i="19"/>
  <c r="Q48" i="19"/>
  <c r="P48" i="19"/>
  <c r="O48" i="19"/>
  <c r="N48" i="19"/>
  <c r="M48" i="19"/>
  <c r="L48" i="19"/>
  <c r="K48" i="19"/>
  <c r="J48" i="19"/>
  <c r="I48" i="19"/>
  <c r="H48" i="19"/>
  <c r="G48" i="19"/>
  <c r="F48" i="19"/>
  <c r="E48" i="19"/>
  <c r="D48" i="19"/>
  <c r="C48" i="19"/>
  <c r="B48" i="19"/>
  <c r="A48" i="19"/>
  <c r="AK47" i="19"/>
  <c r="AJ47" i="19"/>
  <c r="AI47" i="19"/>
  <c r="AH47" i="19"/>
  <c r="AG47" i="19"/>
  <c r="AF47" i="19"/>
  <c r="AE47" i="19"/>
  <c r="AD47" i="19"/>
  <c r="AC47" i="19"/>
  <c r="AB47" i="19"/>
  <c r="AA47" i="19"/>
  <c r="Z47" i="19"/>
  <c r="Y47" i="19"/>
  <c r="X47" i="19"/>
  <c r="W47" i="19"/>
  <c r="V47" i="19"/>
  <c r="U47" i="19"/>
  <c r="T47" i="19"/>
  <c r="S47" i="19"/>
  <c r="R47" i="19"/>
  <c r="Q47" i="19"/>
  <c r="P47" i="19"/>
  <c r="O47" i="19"/>
  <c r="N47" i="19"/>
  <c r="M47" i="19"/>
  <c r="L47" i="19"/>
  <c r="K47" i="19"/>
  <c r="J47" i="19"/>
  <c r="I47" i="19"/>
  <c r="H47" i="19"/>
  <c r="G47" i="19"/>
  <c r="F47" i="19"/>
  <c r="E47" i="19"/>
  <c r="D47" i="19"/>
  <c r="C47" i="19"/>
  <c r="B47" i="19"/>
  <c r="A47" i="19"/>
  <c r="AK46" i="19"/>
  <c r="AJ46" i="19"/>
  <c r="AI46" i="19"/>
  <c r="AH46" i="19"/>
  <c r="AG46" i="19"/>
  <c r="AF46" i="19"/>
  <c r="AE46" i="19"/>
  <c r="AD46" i="19"/>
  <c r="AC46" i="19"/>
  <c r="AB46" i="19"/>
  <c r="AA46" i="19"/>
  <c r="Z46" i="19"/>
  <c r="Y46" i="19"/>
  <c r="X46" i="19"/>
  <c r="W46" i="19"/>
  <c r="V46" i="19"/>
  <c r="U46" i="19"/>
  <c r="T46" i="19"/>
  <c r="S46" i="19"/>
  <c r="R46" i="19"/>
  <c r="Q46" i="19"/>
  <c r="P46" i="19"/>
  <c r="O46" i="19"/>
  <c r="N46" i="19"/>
  <c r="M46" i="19"/>
  <c r="L46" i="19"/>
  <c r="K46" i="19"/>
  <c r="J46" i="19"/>
  <c r="I46" i="19"/>
  <c r="H46" i="19"/>
  <c r="G46" i="19"/>
  <c r="F46" i="19"/>
  <c r="E46" i="19"/>
  <c r="D46" i="19"/>
  <c r="C46" i="19"/>
  <c r="B46" i="19"/>
  <c r="A46" i="19"/>
  <c r="AK45" i="19"/>
  <c r="AJ45" i="19"/>
  <c r="AI45" i="19"/>
  <c r="AH45" i="19"/>
  <c r="AG45" i="19"/>
  <c r="AF45" i="19"/>
  <c r="AE45" i="19"/>
  <c r="AD45" i="19"/>
  <c r="AC45" i="19"/>
  <c r="AB45" i="19"/>
  <c r="AA45" i="19"/>
  <c r="Z45" i="19"/>
  <c r="Y45" i="19"/>
  <c r="X45" i="19"/>
  <c r="W45" i="19"/>
  <c r="V45" i="19"/>
  <c r="U45" i="19"/>
  <c r="T45" i="19"/>
  <c r="S45" i="19"/>
  <c r="R45" i="19"/>
  <c r="Q45" i="19"/>
  <c r="P45" i="19"/>
  <c r="O45" i="19"/>
  <c r="N45" i="19"/>
  <c r="M45" i="19"/>
  <c r="L45" i="19"/>
  <c r="K45" i="19"/>
  <c r="J45" i="19"/>
  <c r="I45" i="19"/>
  <c r="H45" i="19"/>
  <c r="G45" i="19"/>
  <c r="F45" i="19"/>
  <c r="E45" i="19"/>
  <c r="D45" i="19"/>
  <c r="C45" i="19"/>
  <c r="B45" i="19"/>
  <c r="A45" i="19"/>
  <c r="AK44" i="19"/>
  <c r="AJ44" i="19"/>
  <c r="AI44" i="19"/>
  <c r="AH44" i="19"/>
  <c r="AG44" i="19"/>
  <c r="AF44" i="19"/>
  <c r="AE44" i="19"/>
  <c r="AD44" i="19"/>
  <c r="AC44" i="19"/>
  <c r="AB44" i="19"/>
  <c r="AA44" i="19"/>
  <c r="Z44" i="19"/>
  <c r="Y44" i="19"/>
  <c r="X44" i="19"/>
  <c r="W44" i="19"/>
  <c r="V44" i="19"/>
  <c r="U44" i="19"/>
  <c r="T44" i="19"/>
  <c r="S44" i="19"/>
  <c r="R44" i="19"/>
  <c r="Q44" i="19"/>
  <c r="P44" i="19"/>
  <c r="O44" i="19"/>
  <c r="N44" i="19"/>
  <c r="M44" i="19"/>
  <c r="L44" i="19"/>
  <c r="K44" i="19"/>
  <c r="J44" i="19"/>
  <c r="I44" i="19"/>
  <c r="H44" i="19"/>
  <c r="G44" i="19"/>
  <c r="F44" i="19"/>
  <c r="E44" i="19"/>
  <c r="D44" i="19"/>
  <c r="C44" i="19"/>
  <c r="B44" i="19"/>
  <c r="A44" i="19"/>
  <c r="AK43" i="19"/>
  <c r="AJ43" i="19"/>
  <c r="AI43" i="19"/>
  <c r="AH43" i="19"/>
  <c r="AG43" i="19"/>
  <c r="AF43" i="19"/>
  <c r="AE43" i="19"/>
  <c r="AD43" i="19"/>
  <c r="AC43" i="19"/>
  <c r="AB43" i="19"/>
  <c r="AA43" i="19"/>
  <c r="Z43" i="19"/>
  <c r="Y43" i="19"/>
  <c r="X43" i="19"/>
  <c r="W43" i="19"/>
  <c r="V43" i="19"/>
  <c r="U43" i="19"/>
  <c r="T43" i="19"/>
  <c r="S43" i="19"/>
  <c r="R43" i="19"/>
  <c r="Q43" i="19"/>
  <c r="P43" i="19"/>
  <c r="O43" i="19"/>
  <c r="N43" i="19"/>
  <c r="M43" i="19"/>
  <c r="L43" i="19"/>
  <c r="K43" i="19"/>
  <c r="J43" i="19"/>
  <c r="I43" i="19"/>
  <c r="H43" i="19"/>
  <c r="G43" i="19"/>
  <c r="F43" i="19"/>
  <c r="E43" i="19"/>
  <c r="D43" i="19"/>
  <c r="C43" i="19"/>
  <c r="B43" i="19"/>
  <c r="A43" i="19"/>
  <c r="AK42" i="19"/>
  <c r="AJ42" i="19"/>
  <c r="AI42" i="19"/>
  <c r="AH42" i="19"/>
  <c r="AG42" i="19"/>
  <c r="AF42" i="19"/>
  <c r="AE42" i="19"/>
  <c r="AD42" i="19"/>
  <c r="AC42" i="19"/>
  <c r="AB42" i="19"/>
  <c r="AA42" i="19"/>
  <c r="Z42" i="19"/>
  <c r="Y42" i="19"/>
  <c r="X42" i="19"/>
  <c r="W42" i="19"/>
  <c r="V42" i="19"/>
  <c r="U42" i="19"/>
  <c r="T42" i="19"/>
  <c r="S42" i="19"/>
  <c r="R42" i="19"/>
  <c r="Q42" i="19"/>
  <c r="P42" i="19"/>
  <c r="O42" i="19"/>
  <c r="N42" i="19"/>
  <c r="M42" i="19"/>
  <c r="L42" i="19"/>
  <c r="K42" i="19"/>
  <c r="J42" i="19"/>
  <c r="I42" i="19"/>
  <c r="H42" i="19"/>
  <c r="G42" i="19"/>
  <c r="F42" i="19"/>
  <c r="E42" i="19"/>
  <c r="D42" i="19"/>
  <c r="C42" i="19"/>
  <c r="B42" i="19"/>
  <c r="A42" i="19"/>
  <c r="AK41" i="19"/>
  <c r="AJ41" i="19"/>
  <c r="AI41" i="19"/>
  <c r="AH41" i="19"/>
  <c r="AG41" i="19"/>
  <c r="AF41" i="19"/>
  <c r="AE41" i="19"/>
  <c r="AD41" i="19"/>
  <c r="AC41" i="19"/>
  <c r="AB41" i="19"/>
  <c r="AA41" i="19"/>
  <c r="Z41" i="19"/>
  <c r="Y41" i="19"/>
  <c r="X41" i="19"/>
  <c r="W41" i="19"/>
  <c r="V41" i="19"/>
  <c r="U41" i="19"/>
  <c r="T41" i="19"/>
  <c r="S41" i="19"/>
  <c r="R41" i="19"/>
  <c r="Q41" i="19"/>
  <c r="P41" i="19"/>
  <c r="O41" i="19"/>
  <c r="N41" i="19"/>
  <c r="M41" i="19"/>
  <c r="L41" i="19"/>
  <c r="K41" i="19"/>
  <c r="J41" i="19"/>
  <c r="I41" i="19"/>
  <c r="H41" i="19"/>
  <c r="G41" i="19"/>
  <c r="F41" i="19"/>
  <c r="E41" i="19"/>
  <c r="D41" i="19"/>
  <c r="C41" i="19"/>
  <c r="B41" i="19"/>
  <c r="A41" i="19"/>
  <c r="AK40" i="19"/>
  <c r="AJ40" i="19"/>
  <c r="AI40" i="19"/>
  <c r="AH40" i="19"/>
  <c r="AG40" i="19"/>
  <c r="AF40" i="19"/>
  <c r="AE40" i="19"/>
  <c r="AD40" i="19"/>
  <c r="AC40" i="19"/>
  <c r="AB40" i="19"/>
  <c r="AA40" i="19"/>
  <c r="Z40" i="19"/>
  <c r="Y40" i="19"/>
  <c r="X40" i="19"/>
  <c r="W40" i="19"/>
  <c r="V40" i="19"/>
  <c r="U40" i="19"/>
  <c r="T40" i="19"/>
  <c r="S40" i="19"/>
  <c r="R40" i="19"/>
  <c r="Q40" i="19"/>
  <c r="P40" i="19"/>
  <c r="O40" i="19"/>
  <c r="N40" i="19"/>
  <c r="M40" i="19"/>
  <c r="L40" i="19"/>
  <c r="K40" i="19"/>
  <c r="J40" i="19"/>
  <c r="I40" i="19"/>
  <c r="H40" i="19"/>
  <c r="G40" i="19"/>
  <c r="F40" i="19"/>
  <c r="E40" i="19"/>
  <c r="D40" i="19"/>
  <c r="C40" i="19"/>
  <c r="B40" i="19"/>
  <c r="A40" i="19"/>
  <c r="AK39" i="19"/>
  <c r="AJ39" i="19"/>
  <c r="AI39" i="19"/>
  <c r="AH39" i="19"/>
  <c r="AG39" i="19"/>
  <c r="AF39" i="19"/>
  <c r="AE39" i="19"/>
  <c r="AD39" i="19"/>
  <c r="AC39" i="19"/>
  <c r="AB39" i="19"/>
  <c r="AA39" i="19"/>
  <c r="Z39" i="19"/>
  <c r="Y39" i="19"/>
  <c r="X39" i="19"/>
  <c r="W39" i="19"/>
  <c r="V39" i="19"/>
  <c r="U39" i="19"/>
  <c r="T39" i="19"/>
  <c r="S39" i="19"/>
  <c r="R39" i="19"/>
  <c r="Q39" i="19"/>
  <c r="P39" i="19"/>
  <c r="O39" i="19"/>
  <c r="N39" i="19"/>
  <c r="M39" i="19"/>
  <c r="L39" i="19"/>
  <c r="K39" i="19"/>
  <c r="J39" i="19"/>
  <c r="I39" i="19"/>
  <c r="H39" i="19"/>
  <c r="G39" i="19"/>
  <c r="F39" i="19"/>
  <c r="E39" i="19"/>
  <c r="D39" i="19"/>
  <c r="C39" i="19"/>
  <c r="B39" i="19"/>
  <c r="A39" i="19"/>
  <c r="AK38" i="19"/>
  <c r="AJ38" i="19"/>
  <c r="AI38" i="19"/>
  <c r="AH38" i="19"/>
  <c r="AG38" i="19"/>
  <c r="AF38" i="19"/>
  <c r="AE38" i="19"/>
  <c r="AD38" i="19"/>
  <c r="AC38" i="19"/>
  <c r="AB38" i="19"/>
  <c r="AA38" i="19"/>
  <c r="Z38" i="19"/>
  <c r="Y38" i="19"/>
  <c r="X38" i="19"/>
  <c r="W38" i="19"/>
  <c r="V38" i="19"/>
  <c r="U38" i="19"/>
  <c r="T38" i="19"/>
  <c r="S38" i="19"/>
  <c r="R38" i="19"/>
  <c r="Q38" i="19"/>
  <c r="P38" i="19"/>
  <c r="O38" i="19"/>
  <c r="N38" i="19"/>
  <c r="M38" i="19"/>
  <c r="L38" i="19"/>
  <c r="K38" i="19"/>
  <c r="J38" i="19"/>
  <c r="I38" i="19"/>
  <c r="H38" i="19"/>
  <c r="G38" i="19"/>
  <c r="F38" i="19"/>
  <c r="E38" i="19"/>
  <c r="D38" i="19"/>
  <c r="C38" i="19"/>
  <c r="B38" i="19"/>
  <c r="A38" i="19"/>
  <c r="AK37" i="19"/>
  <c r="AJ37" i="19"/>
  <c r="AI37" i="19"/>
  <c r="AH37" i="19"/>
  <c r="AG37" i="19"/>
  <c r="AF37" i="19"/>
  <c r="AE37" i="19"/>
  <c r="AD37" i="19"/>
  <c r="AC37" i="19"/>
  <c r="AB37" i="19"/>
  <c r="AA37" i="19"/>
  <c r="Z37" i="19"/>
  <c r="Y37" i="19"/>
  <c r="X37" i="19"/>
  <c r="W37" i="19"/>
  <c r="V37" i="19"/>
  <c r="U37" i="19"/>
  <c r="T37" i="19"/>
  <c r="S37" i="19"/>
  <c r="R37" i="19"/>
  <c r="Q37" i="19"/>
  <c r="P37" i="19"/>
  <c r="O37" i="19"/>
  <c r="N37" i="19"/>
  <c r="M37" i="19"/>
  <c r="L37" i="19"/>
  <c r="K37" i="19"/>
  <c r="J37" i="19"/>
  <c r="I37" i="19"/>
  <c r="H37" i="19"/>
  <c r="G37" i="19"/>
  <c r="F37" i="19"/>
  <c r="E37" i="19"/>
  <c r="D37" i="19"/>
  <c r="C37" i="19"/>
  <c r="B37" i="19"/>
  <c r="A37" i="19"/>
  <c r="AK36" i="19"/>
  <c r="AJ36" i="19"/>
  <c r="AI36" i="19"/>
  <c r="AH36" i="19"/>
  <c r="AG36" i="19"/>
  <c r="AF36" i="19"/>
  <c r="AE36" i="19"/>
  <c r="AD36" i="19"/>
  <c r="AC36" i="19"/>
  <c r="AB36" i="19"/>
  <c r="AA36" i="19"/>
  <c r="Z36" i="19"/>
  <c r="Y36" i="19"/>
  <c r="X36" i="19"/>
  <c r="W36" i="19"/>
  <c r="V36" i="19"/>
  <c r="U36" i="19"/>
  <c r="T36" i="19"/>
  <c r="S36" i="19"/>
  <c r="R36" i="19"/>
  <c r="Q36" i="19"/>
  <c r="P36" i="19"/>
  <c r="O36" i="19"/>
  <c r="N36" i="19"/>
  <c r="M36" i="19"/>
  <c r="L36" i="19"/>
  <c r="K36" i="19"/>
  <c r="J36" i="19"/>
  <c r="I36" i="19"/>
  <c r="H36" i="19"/>
  <c r="G36" i="19"/>
  <c r="F36" i="19"/>
  <c r="E36" i="19"/>
  <c r="D36" i="19"/>
  <c r="C36" i="19"/>
  <c r="B36" i="19"/>
  <c r="A36" i="19"/>
  <c r="AK35" i="19"/>
  <c r="AJ35" i="19"/>
  <c r="AI35" i="19"/>
  <c r="AH35" i="19"/>
  <c r="AG35" i="19"/>
  <c r="AF35" i="19"/>
  <c r="AE35" i="19"/>
  <c r="AD35" i="19"/>
  <c r="AC35" i="19"/>
  <c r="AB35" i="19"/>
  <c r="AA35" i="19"/>
  <c r="Z35" i="19"/>
  <c r="Y35" i="19"/>
  <c r="X35" i="19"/>
  <c r="W35" i="19"/>
  <c r="V35" i="19"/>
  <c r="U35" i="19"/>
  <c r="T35" i="19"/>
  <c r="S35" i="19"/>
  <c r="R35" i="19"/>
  <c r="Q35" i="19"/>
  <c r="P35" i="19"/>
  <c r="O35" i="19"/>
  <c r="N35" i="19"/>
  <c r="M35" i="19"/>
  <c r="L35" i="19"/>
  <c r="K35" i="19"/>
  <c r="J35" i="19"/>
  <c r="I35" i="19"/>
  <c r="H35" i="19"/>
  <c r="G35" i="19"/>
  <c r="F35" i="19"/>
  <c r="E35" i="19"/>
  <c r="D35" i="19"/>
  <c r="C35" i="19"/>
  <c r="B35" i="19"/>
  <c r="A35" i="19"/>
  <c r="AK34" i="19"/>
  <c r="AJ34" i="19"/>
  <c r="AI34" i="19"/>
  <c r="AH34" i="19"/>
  <c r="AG34" i="19"/>
  <c r="AF34" i="19"/>
  <c r="AE34" i="19"/>
  <c r="AD34" i="19"/>
  <c r="AC34" i="19"/>
  <c r="AB34" i="19"/>
  <c r="AA34" i="19"/>
  <c r="Z34" i="19"/>
  <c r="Y34" i="19"/>
  <c r="X34" i="19"/>
  <c r="W34" i="19"/>
  <c r="V34" i="19"/>
  <c r="U34" i="19"/>
  <c r="T34" i="19"/>
  <c r="S34" i="19"/>
  <c r="R34" i="19"/>
  <c r="Q34" i="19"/>
  <c r="P34" i="19"/>
  <c r="O34" i="19"/>
  <c r="N34" i="19"/>
  <c r="M34" i="19"/>
  <c r="L34" i="19"/>
  <c r="K34" i="19"/>
  <c r="J34" i="19"/>
  <c r="I34" i="19"/>
  <c r="H34" i="19"/>
  <c r="G34" i="19"/>
  <c r="F34" i="19"/>
  <c r="E34" i="19"/>
  <c r="D34" i="19"/>
  <c r="C34" i="19"/>
  <c r="B34" i="19"/>
  <c r="A34" i="19"/>
  <c r="AK33" i="19"/>
  <c r="AJ33" i="19"/>
  <c r="AI33" i="19"/>
  <c r="AH33" i="19"/>
  <c r="AG33" i="19"/>
  <c r="AF33" i="19"/>
  <c r="AE33" i="19"/>
  <c r="AD33" i="19"/>
  <c r="AC33" i="19"/>
  <c r="AB33" i="19"/>
  <c r="AA33" i="19"/>
  <c r="Z33" i="19"/>
  <c r="Y33" i="19"/>
  <c r="X33" i="19"/>
  <c r="W33" i="19"/>
  <c r="V33" i="19"/>
  <c r="U33" i="19"/>
  <c r="T33" i="19"/>
  <c r="S33" i="19"/>
  <c r="R33" i="19"/>
  <c r="Q33" i="19"/>
  <c r="P33" i="19"/>
  <c r="O33" i="19"/>
  <c r="N33" i="19"/>
  <c r="M33" i="19"/>
  <c r="L33" i="19"/>
  <c r="K33" i="19"/>
  <c r="J33" i="19"/>
  <c r="I33" i="19"/>
  <c r="H33" i="19"/>
  <c r="G33" i="19"/>
  <c r="F33" i="19"/>
  <c r="E33" i="19"/>
  <c r="D33" i="19"/>
  <c r="C33" i="19"/>
  <c r="B33" i="19"/>
  <c r="A33" i="19"/>
  <c r="AK32" i="19"/>
  <c r="AJ32" i="19"/>
  <c r="AI32" i="19"/>
  <c r="AH32" i="19"/>
  <c r="AG32" i="19"/>
  <c r="AF32" i="19"/>
  <c r="AE32" i="19"/>
  <c r="AD32" i="19"/>
  <c r="AC32" i="19"/>
  <c r="AB32" i="19"/>
  <c r="AA32" i="19"/>
  <c r="Z32" i="19"/>
  <c r="Y32" i="19"/>
  <c r="X32" i="19"/>
  <c r="W32" i="19"/>
  <c r="V32" i="19"/>
  <c r="U32" i="19"/>
  <c r="T32" i="19"/>
  <c r="S32" i="19"/>
  <c r="R32" i="19"/>
  <c r="Q32" i="19"/>
  <c r="P32" i="19"/>
  <c r="O32" i="19"/>
  <c r="N32" i="19"/>
  <c r="M32" i="19"/>
  <c r="L32" i="19"/>
  <c r="K32" i="19"/>
  <c r="J32" i="19"/>
  <c r="I32" i="19"/>
  <c r="H32" i="19"/>
  <c r="G32" i="19"/>
  <c r="F32" i="19"/>
  <c r="E32" i="19"/>
  <c r="D32" i="19"/>
  <c r="C32" i="19"/>
  <c r="B32" i="19"/>
  <c r="A32" i="19"/>
  <c r="AK31" i="19"/>
  <c r="AJ31" i="19"/>
  <c r="AI31" i="19"/>
  <c r="AH31" i="19"/>
  <c r="AG31" i="19"/>
  <c r="AF31" i="19"/>
  <c r="AE31" i="19"/>
  <c r="AD31" i="19"/>
  <c r="AC31" i="19"/>
  <c r="AB31" i="19"/>
  <c r="AA31" i="19"/>
  <c r="Z31" i="19"/>
  <c r="Y31" i="19"/>
  <c r="X31" i="19"/>
  <c r="W31" i="19"/>
  <c r="V31" i="19"/>
  <c r="U31" i="19"/>
  <c r="T31" i="19"/>
  <c r="S31" i="19"/>
  <c r="R31" i="19"/>
  <c r="Q31" i="19"/>
  <c r="P31" i="19"/>
  <c r="O31" i="19"/>
  <c r="N31" i="19"/>
  <c r="M31" i="19"/>
  <c r="L31" i="19"/>
  <c r="K31" i="19"/>
  <c r="J31" i="19"/>
  <c r="I31" i="19"/>
  <c r="H31" i="19"/>
  <c r="G31" i="19"/>
  <c r="F31" i="19"/>
  <c r="E31" i="19"/>
  <c r="D31" i="19"/>
  <c r="C31" i="19"/>
  <c r="B31" i="19"/>
  <c r="A31" i="19"/>
  <c r="AK30" i="19"/>
  <c r="AJ30" i="19"/>
  <c r="AI30" i="19"/>
  <c r="AH30" i="19"/>
  <c r="AG30" i="19"/>
  <c r="AF30" i="19"/>
  <c r="AE30" i="19"/>
  <c r="AD30" i="19"/>
  <c r="AC30" i="19"/>
  <c r="AB30" i="19"/>
  <c r="AA30" i="19"/>
  <c r="Z30" i="19"/>
  <c r="Y30" i="19"/>
  <c r="X30" i="19"/>
  <c r="W30" i="19"/>
  <c r="V30" i="19"/>
  <c r="U30" i="19"/>
  <c r="T30" i="19"/>
  <c r="S30" i="19"/>
  <c r="R30" i="19"/>
  <c r="Q30" i="19"/>
  <c r="P30" i="19"/>
  <c r="O30" i="19"/>
  <c r="N30" i="19"/>
  <c r="M30" i="19"/>
  <c r="L30" i="19"/>
  <c r="K30" i="19"/>
  <c r="J30" i="19"/>
  <c r="I30" i="19"/>
  <c r="H30" i="19"/>
  <c r="G30" i="19"/>
  <c r="F30" i="19"/>
  <c r="E30" i="19"/>
  <c r="D30" i="19"/>
  <c r="C30" i="19"/>
  <c r="B30" i="19"/>
  <c r="A30" i="19"/>
  <c r="AK29" i="19"/>
  <c r="AJ29" i="19"/>
  <c r="AI29" i="19"/>
  <c r="AH29" i="19"/>
  <c r="AG29" i="19"/>
  <c r="AF29" i="19"/>
  <c r="AE29" i="19"/>
  <c r="AD29" i="19"/>
  <c r="AC29" i="19"/>
  <c r="AB29" i="19"/>
  <c r="AA29" i="19"/>
  <c r="Z29" i="19"/>
  <c r="Y29" i="19"/>
  <c r="X29" i="19"/>
  <c r="W29" i="19"/>
  <c r="V29" i="19"/>
  <c r="U29" i="19"/>
  <c r="T29" i="19"/>
  <c r="S29" i="19"/>
  <c r="R29" i="19"/>
  <c r="Q29" i="19"/>
  <c r="P29" i="19"/>
  <c r="O29" i="19"/>
  <c r="N29" i="19"/>
  <c r="M29" i="19"/>
  <c r="L29" i="19"/>
  <c r="K29" i="19"/>
  <c r="J29" i="19"/>
  <c r="I29" i="19"/>
  <c r="H29" i="19"/>
  <c r="G29" i="19"/>
  <c r="F29" i="19"/>
  <c r="E29" i="19"/>
  <c r="D29" i="19"/>
  <c r="C29" i="19"/>
  <c r="B29" i="19"/>
  <c r="A29" i="19"/>
  <c r="AK28" i="19"/>
  <c r="AJ28" i="19"/>
  <c r="AI28" i="19"/>
  <c r="AH28" i="19"/>
  <c r="AG28" i="19"/>
  <c r="AF28" i="19"/>
  <c r="AE28" i="19"/>
  <c r="AD28" i="19"/>
  <c r="AC28" i="19"/>
  <c r="AB28" i="19"/>
  <c r="AA28" i="19"/>
  <c r="Z28" i="19"/>
  <c r="Y28" i="19"/>
  <c r="X28" i="19"/>
  <c r="W28" i="19"/>
  <c r="V28" i="19"/>
  <c r="U28" i="19"/>
  <c r="T28" i="19"/>
  <c r="S28" i="19"/>
  <c r="R28" i="19"/>
  <c r="Q28" i="19"/>
  <c r="P28" i="19"/>
  <c r="O28" i="19"/>
  <c r="N28" i="19"/>
  <c r="M28" i="19"/>
  <c r="L28" i="19"/>
  <c r="K28" i="19"/>
  <c r="J28" i="19"/>
  <c r="I28" i="19"/>
  <c r="H28" i="19"/>
  <c r="G28" i="19"/>
  <c r="F28" i="19"/>
  <c r="E28" i="19"/>
  <c r="D28" i="19"/>
  <c r="C28" i="19"/>
  <c r="B28" i="19"/>
  <c r="A28" i="19"/>
  <c r="AK27" i="19"/>
  <c r="AJ27" i="19"/>
  <c r="AI27" i="19"/>
  <c r="AH27" i="19"/>
  <c r="AG27" i="19"/>
  <c r="AF27" i="19"/>
  <c r="AE27" i="19"/>
  <c r="AD27" i="19"/>
  <c r="AC27" i="19"/>
  <c r="AB27" i="19"/>
  <c r="AA27" i="19"/>
  <c r="Z27" i="19"/>
  <c r="Y27" i="19"/>
  <c r="X27" i="19"/>
  <c r="W27" i="19"/>
  <c r="V27" i="19"/>
  <c r="U27" i="19"/>
  <c r="T27" i="19"/>
  <c r="S27" i="19"/>
  <c r="R27" i="19"/>
  <c r="Q27" i="19"/>
  <c r="P27" i="19"/>
  <c r="O27" i="19"/>
  <c r="N27" i="19"/>
  <c r="M27" i="19"/>
  <c r="L27" i="19"/>
  <c r="K27" i="19"/>
  <c r="J27" i="19"/>
  <c r="I27" i="19"/>
  <c r="H27" i="19"/>
  <c r="G27" i="19"/>
  <c r="F27" i="19"/>
  <c r="E27" i="19"/>
  <c r="D27" i="19"/>
  <c r="C27" i="19"/>
  <c r="B27" i="19"/>
  <c r="A27" i="19"/>
  <c r="AK26" i="19"/>
  <c r="AJ26" i="19"/>
  <c r="AI26" i="19"/>
  <c r="AH26" i="19"/>
  <c r="AG26" i="19"/>
  <c r="AF26" i="19"/>
  <c r="AE26" i="19"/>
  <c r="AD26" i="19"/>
  <c r="AC26" i="19"/>
  <c r="AB26" i="19"/>
  <c r="AA26" i="19"/>
  <c r="Z26" i="19"/>
  <c r="Y26" i="19"/>
  <c r="X26" i="19"/>
  <c r="W26" i="19"/>
  <c r="V26" i="19"/>
  <c r="U26" i="19"/>
  <c r="T26" i="19"/>
  <c r="S26" i="19"/>
  <c r="R26" i="19"/>
  <c r="Q26" i="19"/>
  <c r="P26" i="19"/>
  <c r="O26" i="19"/>
  <c r="N26" i="19"/>
  <c r="M26" i="19"/>
  <c r="L26" i="19"/>
  <c r="K26" i="19"/>
  <c r="J26" i="19"/>
  <c r="I26" i="19"/>
  <c r="H26" i="19"/>
  <c r="G26" i="19"/>
  <c r="F26" i="19"/>
  <c r="E26" i="19"/>
  <c r="D26" i="19"/>
  <c r="C26" i="19"/>
  <c r="B26" i="19"/>
  <c r="A26" i="19"/>
  <c r="AK25" i="19"/>
  <c r="AJ25" i="19"/>
  <c r="AI25" i="19"/>
  <c r="AH25" i="19"/>
  <c r="AG25" i="19"/>
  <c r="AF25" i="19"/>
  <c r="AE25" i="19"/>
  <c r="AD25" i="19"/>
  <c r="AC25" i="19"/>
  <c r="AB25" i="19"/>
  <c r="AA25" i="19"/>
  <c r="Z25" i="19"/>
  <c r="Y25" i="19"/>
  <c r="X25" i="19"/>
  <c r="W25" i="19"/>
  <c r="V25" i="19"/>
  <c r="U25" i="19"/>
  <c r="T25" i="19"/>
  <c r="S25" i="19"/>
  <c r="R25" i="19"/>
  <c r="Q25" i="19"/>
  <c r="P25" i="19"/>
  <c r="O25" i="19"/>
  <c r="N25" i="19"/>
  <c r="M25" i="19"/>
  <c r="L25" i="19"/>
  <c r="K25" i="19"/>
  <c r="J25" i="19"/>
  <c r="I25" i="19"/>
  <c r="H25" i="19"/>
  <c r="G25" i="19"/>
  <c r="F25" i="19"/>
  <c r="E25" i="19"/>
  <c r="D25" i="19"/>
  <c r="C25" i="19"/>
  <c r="B25" i="19"/>
  <c r="A25" i="19"/>
  <c r="AK24" i="19"/>
  <c r="AJ24" i="19"/>
  <c r="AI24" i="19"/>
  <c r="AH24" i="19"/>
  <c r="AG24" i="19"/>
  <c r="AF24" i="19"/>
  <c r="AE24" i="19"/>
  <c r="AD24" i="19"/>
  <c r="AC24" i="19"/>
  <c r="AB24" i="19"/>
  <c r="AA24" i="19"/>
  <c r="Z24" i="19"/>
  <c r="Y24" i="19"/>
  <c r="X24" i="19"/>
  <c r="W24" i="19"/>
  <c r="V24" i="19"/>
  <c r="U24" i="19"/>
  <c r="T24" i="19"/>
  <c r="S24" i="19"/>
  <c r="R24" i="19"/>
  <c r="Q24" i="19"/>
  <c r="P24" i="19"/>
  <c r="O24" i="19"/>
  <c r="N24" i="19"/>
  <c r="M24" i="19"/>
  <c r="L24" i="19"/>
  <c r="K24" i="19"/>
  <c r="J24" i="19"/>
  <c r="I24" i="19"/>
  <c r="H24" i="19"/>
  <c r="G24" i="19"/>
  <c r="F24" i="19"/>
  <c r="E24" i="19"/>
  <c r="D24" i="19"/>
  <c r="C24" i="19"/>
  <c r="B24" i="19"/>
  <c r="A24" i="19"/>
  <c r="AK23" i="19"/>
  <c r="AJ23" i="19"/>
  <c r="AI23" i="19"/>
  <c r="AH23" i="19"/>
  <c r="AG23" i="19"/>
  <c r="AF23" i="19"/>
  <c r="AE23" i="19"/>
  <c r="AD23" i="19"/>
  <c r="AC23" i="19"/>
  <c r="AB23" i="19"/>
  <c r="AA23" i="19"/>
  <c r="Z23" i="19"/>
  <c r="Y23" i="19"/>
  <c r="X23" i="19"/>
  <c r="W23" i="19"/>
  <c r="V23" i="19"/>
  <c r="U23" i="19"/>
  <c r="T23" i="19"/>
  <c r="S23" i="19"/>
  <c r="R23" i="19"/>
  <c r="Q23" i="19"/>
  <c r="P23" i="19"/>
  <c r="O23" i="19"/>
  <c r="N23" i="19"/>
  <c r="M23" i="19"/>
  <c r="L23" i="19"/>
  <c r="K23" i="19"/>
  <c r="J23" i="19"/>
  <c r="I23" i="19"/>
  <c r="H23" i="19"/>
  <c r="G23" i="19"/>
  <c r="F23" i="19"/>
  <c r="E23" i="19"/>
  <c r="D23" i="19"/>
  <c r="C23" i="19"/>
  <c r="B23" i="19"/>
  <c r="A23" i="19"/>
  <c r="AK22" i="19"/>
  <c r="AJ22" i="19"/>
  <c r="AI22" i="19"/>
  <c r="AH22" i="19"/>
  <c r="AG22" i="19"/>
  <c r="AF22" i="19"/>
  <c r="AE22" i="19"/>
  <c r="AD22" i="19"/>
  <c r="AC22" i="19"/>
  <c r="AB22" i="19"/>
  <c r="AA22" i="19"/>
  <c r="Z22" i="19"/>
  <c r="Y22" i="19"/>
  <c r="X22" i="19"/>
  <c r="W22" i="19"/>
  <c r="V22" i="19"/>
  <c r="U22" i="19"/>
  <c r="T22" i="19"/>
  <c r="S22" i="19"/>
  <c r="R22" i="19"/>
  <c r="Q22" i="19"/>
  <c r="P22" i="19"/>
  <c r="O22" i="19"/>
  <c r="N22" i="19"/>
  <c r="M22" i="19"/>
  <c r="L22" i="19"/>
  <c r="K22" i="19"/>
  <c r="J22" i="19"/>
  <c r="I22" i="19"/>
  <c r="H22" i="19"/>
  <c r="G22" i="19"/>
  <c r="F22" i="19"/>
  <c r="E22" i="19"/>
  <c r="D22" i="19"/>
  <c r="C22" i="19"/>
  <c r="B22" i="19"/>
  <c r="A22" i="19"/>
  <c r="AK21" i="19"/>
  <c r="AJ21" i="19"/>
  <c r="AI21" i="19"/>
  <c r="AH21" i="19"/>
  <c r="AG21" i="19"/>
  <c r="AF21" i="19"/>
  <c r="AE21" i="19"/>
  <c r="AD21" i="19"/>
  <c r="AC21" i="19"/>
  <c r="AB21" i="19"/>
  <c r="AA21" i="19"/>
  <c r="Z21" i="19"/>
  <c r="Y21" i="19"/>
  <c r="X21" i="19"/>
  <c r="W21" i="19"/>
  <c r="V21" i="19"/>
  <c r="U21" i="19"/>
  <c r="T21" i="19"/>
  <c r="S21" i="19"/>
  <c r="R21" i="19"/>
  <c r="Q21" i="19"/>
  <c r="P21" i="19"/>
  <c r="O21" i="19"/>
  <c r="N21" i="19"/>
  <c r="M21" i="19"/>
  <c r="L21" i="19"/>
  <c r="K21" i="19"/>
  <c r="J21" i="19"/>
  <c r="I21" i="19"/>
  <c r="H21" i="19"/>
  <c r="G21" i="19"/>
  <c r="F21" i="19"/>
  <c r="E21" i="19"/>
  <c r="D21" i="19"/>
  <c r="C21" i="19"/>
  <c r="B21" i="19"/>
  <c r="A21" i="19"/>
  <c r="AK20" i="19"/>
  <c r="AJ20" i="19"/>
  <c r="AI20" i="19"/>
  <c r="AH20" i="19"/>
  <c r="AG20" i="19"/>
  <c r="AF20" i="19"/>
  <c r="AE20" i="19"/>
  <c r="AD20" i="19"/>
  <c r="AC20" i="19"/>
  <c r="AB20" i="19"/>
  <c r="AA20" i="19"/>
  <c r="Z20" i="19"/>
  <c r="Y20" i="19"/>
  <c r="X20" i="19"/>
  <c r="W20" i="19"/>
  <c r="V20" i="19"/>
  <c r="U20" i="19"/>
  <c r="T20" i="19"/>
  <c r="S20" i="19"/>
  <c r="R20" i="19"/>
  <c r="Q20" i="19"/>
  <c r="P20" i="19"/>
  <c r="O20" i="19"/>
  <c r="N20" i="19"/>
  <c r="M20" i="19"/>
  <c r="L20" i="19"/>
  <c r="K20" i="19"/>
  <c r="J20" i="19"/>
  <c r="I20" i="19"/>
  <c r="H20" i="19"/>
  <c r="G20" i="19"/>
  <c r="F20" i="19"/>
  <c r="E20" i="19"/>
  <c r="D20" i="19"/>
  <c r="C20" i="19"/>
  <c r="B20" i="19"/>
  <c r="A20" i="19"/>
  <c r="AK19" i="19"/>
  <c r="AJ19" i="19"/>
  <c r="AI19" i="19"/>
  <c r="AH19" i="19"/>
  <c r="AG19" i="19"/>
  <c r="AF19" i="19"/>
  <c r="AE19" i="19"/>
  <c r="AD19" i="19"/>
  <c r="AC19" i="19"/>
  <c r="AB19" i="19"/>
  <c r="AA19" i="19"/>
  <c r="Z19" i="19"/>
  <c r="Y19" i="19"/>
  <c r="X19" i="19"/>
  <c r="W19" i="19"/>
  <c r="V19" i="19"/>
  <c r="U19" i="19"/>
  <c r="T19" i="19"/>
  <c r="S19" i="19"/>
  <c r="R19" i="19"/>
  <c r="Q19" i="19"/>
  <c r="P19" i="19"/>
  <c r="O19" i="19"/>
  <c r="N19" i="19"/>
  <c r="M19" i="19"/>
  <c r="L19" i="19"/>
  <c r="K19" i="19"/>
  <c r="J19" i="19"/>
  <c r="I19" i="19"/>
  <c r="H19" i="19"/>
  <c r="G19" i="19"/>
  <c r="F19" i="19"/>
  <c r="E19" i="19"/>
  <c r="D19" i="19"/>
  <c r="C19" i="19"/>
  <c r="B19" i="19"/>
  <c r="A19" i="19"/>
  <c r="AK18" i="19"/>
  <c r="AJ18" i="19"/>
  <c r="AI18" i="19"/>
  <c r="AH18" i="19"/>
  <c r="AG18" i="19"/>
  <c r="AF18" i="19"/>
  <c r="AE18" i="19"/>
  <c r="AD18" i="19"/>
  <c r="AC18" i="19"/>
  <c r="AB18" i="19"/>
  <c r="AA18" i="19"/>
  <c r="Z18" i="19"/>
  <c r="Y18" i="19"/>
  <c r="X18" i="19"/>
  <c r="W18" i="19"/>
  <c r="V18" i="19"/>
  <c r="U18" i="19"/>
  <c r="T18" i="19"/>
  <c r="S18" i="19"/>
  <c r="R18" i="19"/>
  <c r="Q18" i="19"/>
  <c r="P18" i="19"/>
  <c r="O18" i="19"/>
  <c r="N18" i="19"/>
  <c r="M18" i="19"/>
  <c r="L18" i="19"/>
  <c r="K18" i="19"/>
  <c r="J18" i="19"/>
  <c r="I18" i="19"/>
  <c r="H18" i="19"/>
  <c r="G18" i="19"/>
  <c r="F18" i="19"/>
  <c r="E18" i="19"/>
  <c r="D18" i="19"/>
  <c r="C18" i="19"/>
  <c r="B18" i="19"/>
  <c r="A18" i="19"/>
  <c r="AK17" i="19"/>
  <c r="AJ17" i="19"/>
  <c r="AI17" i="19"/>
  <c r="AH17" i="19"/>
  <c r="AG17" i="19"/>
  <c r="AF17" i="19"/>
  <c r="AE17" i="19"/>
  <c r="AD17" i="19"/>
  <c r="AC17" i="19"/>
  <c r="AB17" i="19"/>
  <c r="AA17" i="19"/>
  <c r="Z17" i="19"/>
  <c r="Y17" i="19"/>
  <c r="X17" i="19"/>
  <c r="W17" i="19"/>
  <c r="V17" i="19"/>
  <c r="U17" i="19"/>
  <c r="T17" i="19"/>
  <c r="S17" i="19"/>
  <c r="R17" i="19"/>
  <c r="Q17" i="19"/>
  <c r="P17" i="19"/>
  <c r="O17" i="19"/>
  <c r="N17" i="19"/>
  <c r="M17" i="19"/>
  <c r="L17" i="19"/>
  <c r="K17" i="19"/>
  <c r="J17" i="19"/>
  <c r="I17" i="19"/>
  <c r="H17" i="19"/>
  <c r="G17" i="19"/>
  <c r="F17" i="19"/>
  <c r="E17" i="19"/>
  <c r="D17" i="19"/>
  <c r="C17" i="19"/>
  <c r="B17" i="19"/>
  <c r="A17" i="19"/>
  <c r="AK16" i="19"/>
  <c r="AJ16" i="19"/>
  <c r="AI16" i="19"/>
  <c r="AH16" i="19"/>
  <c r="AG16" i="19"/>
  <c r="AF16" i="19"/>
  <c r="AE16" i="19"/>
  <c r="AD16" i="19"/>
  <c r="AC16" i="19"/>
  <c r="AB16" i="19"/>
  <c r="AA16" i="19"/>
  <c r="Z16" i="19"/>
  <c r="Y16" i="19"/>
  <c r="X16" i="19"/>
  <c r="W16" i="19"/>
  <c r="V16" i="19"/>
  <c r="U16" i="19"/>
  <c r="T16" i="19"/>
  <c r="S16" i="19"/>
  <c r="R16" i="19"/>
  <c r="Q16" i="19"/>
  <c r="P16" i="19"/>
  <c r="O16" i="19"/>
  <c r="N16" i="19"/>
  <c r="M16" i="19"/>
  <c r="L16" i="19"/>
  <c r="K16" i="19"/>
  <c r="J16" i="19"/>
  <c r="I16" i="19"/>
  <c r="H16" i="19"/>
  <c r="G16" i="19"/>
  <c r="F16" i="19"/>
  <c r="E16" i="19"/>
  <c r="D16" i="19"/>
  <c r="C16" i="19"/>
  <c r="B16" i="19"/>
  <c r="A16" i="19"/>
  <c r="AK15" i="19"/>
  <c r="AJ15" i="19"/>
  <c r="AI15" i="19"/>
  <c r="AH15" i="19"/>
  <c r="AG15" i="19"/>
  <c r="AF15" i="19"/>
  <c r="AE15" i="19"/>
  <c r="AD15" i="19"/>
  <c r="AC15" i="19"/>
  <c r="AB15" i="19"/>
  <c r="AA15" i="19"/>
  <c r="Z15" i="19"/>
  <c r="Y15" i="19"/>
  <c r="X15" i="19"/>
  <c r="W15" i="19"/>
  <c r="V15" i="19"/>
  <c r="U15" i="19"/>
  <c r="T15" i="19"/>
  <c r="S15" i="19"/>
  <c r="R15" i="19"/>
  <c r="Q15" i="19"/>
  <c r="P15" i="19"/>
  <c r="O15" i="19"/>
  <c r="N15" i="19"/>
  <c r="M15" i="19"/>
  <c r="L15" i="19"/>
  <c r="K15" i="19"/>
  <c r="J15" i="19"/>
  <c r="I15" i="19"/>
  <c r="H15" i="19"/>
  <c r="G15" i="19"/>
  <c r="F15" i="19"/>
  <c r="E15" i="19"/>
  <c r="D15" i="19"/>
  <c r="C15" i="19"/>
  <c r="B15" i="19"/>
  <c r="A15" i="19"/>
  <c r="AK14" i="19"/>
  <c r="AJ14" i="19"/>
  <c r="AI14" i="19"/>
  <c r="AH14" i="19"/>
  <c r="AG14" i="19"/>
  <c r="AF14" i="19"/>
  <c r="AE14" i="19"/>
  <c r="AD14" i="19"/>
  <c r="AC14" i="19"/>
  <c r="AB14" i="19"/>
  <c r="AA14" i="19"/>
  <c r="Z14" i="19"/>
  <c r="Y14" i="19"/>
  <c r="X14" i="19"/>
  <c r="W14" i="19"/>
  <c r="V14" i="19"/>
  <c r="U14" i="19"/>
  <c r="T14" i="19"/>
  <c r="S14" i="19"/>
  <c r="R14" i="19"/>
  <c r="Q14" i="19"/>
  <c r="P14" i="19"/>
  <c r="O14" i="19"/>
  <c r="N14" i="19"/>
  <c r="M14" i="19"/>
  <c r="L14" i="19"/>
  <c r="K14" i="19"/>
  <c r="J14" i="19"/>
  <c r="I14" i="19"/>
  <c r="H14" i="19"/>
  <c r="G14" i="19"/>
  <c r="F14" i="19"/>
  <c r="E14" i="19"/>
  <c r="D14" i="19"/>
  <c r="C14" i="19"/>
  <c r="B14" i="19"/>
  <c r="A14" i="19"/>
  <c r="AK13" i="19"/>
  <c r="AJ13" i="19"/>
  <c r="AI13" i="19"/>
  <c r="AH13" i="19"/>
  <c r="AG13" i="19"/>
  <c r="AF13" i="19"/>
  <c r="AE13" i="19"/>
  <c r="AD13" i="19"/>
  <c r="AC13" i="19"/>
  <c r="AB13" i="19"/>
  <c r="AA13" i="19"/>
  <c r="Z13" i="19"/>
  <c r="Y13" i="19"/>
  <c r="X13" i="19"/>
  <c r="W13" i="19"/>
  <c r="V13" i="19"/>
  <c r="U13" i="19"/>
  <c r="T13" i="19"/>
  <c r="S13" i="19"/>
  <c r="R13" i="19"/>
  <c r="Q13" i="19"/>
  <c r="P13" i="19"/>
  <c r="O13" i="19"/>
  <c r="N13" i="19"/>
  <c r="M13" i="19"/>
  <c r="L13" i="19"/>
  <c r="K13" i="19"/>
  <c r="J13" i="19"/>
  <c r="I13" i="19"/>
  <c r="H13" i="19"/>
  <c r="G13" i="19"/>
  <c r="F13" i="19"/>
  <c r="E13" i="19"/>
  <c r="D13" i="19"/>
  <c r="C13" i="19"/>
  <c r="B13" i="19"/>
  <c r="A13" i="19"/>
  <c r="AK12" i="19"/>
  <c r="AJ12" i="19"/>
  <c r="AI12" i="19"/>
  <c r="AH12" i="19"/>
  <c r="AG12" i="19"/>
  <c r="AF12" i="19"/>
  <c r="AE12" i="19"/>
  <c r="AD12" i="19"/>
  <c r="AC12" i="19"/>
  <c r="AB12" i="19"/>
  <c r="AA12" i="19"/>
  <c r="Z12" i="19"/>
  <c r="Y12" i="19"/>
  <c r="X12" i="19"/>
  <c r="W12" i="19"/>
  <c r="V12" i="19"/>
  <c r="U12" i="19"/>
  <c r="T12" i="19"/>
  <c r="S12" i="19"/>
  <c r="R12" i="19"/>
  <c r="Q12" i="19"/>
  <c r="P12" i="19"/>
  <c r="O12" i="19"/>
  <c r="N12" i="19"/>
  <c r="M12" i="19"/>
  <c r="L12" i="19"/>
  <c r="K12" i="19"/>
  <c r="J12" i="19"/>
  <c r="I12" i="19"/>
  <c r="H12" i="19"/>
  <c r="G12" i="19"/>
  <c r="F12" i="19"/>
  <c r="E12" i="19"/>
  <c r="D12" i="19"/>
  <c r="C12" i="19"/>
  <c r="B12" i="19"/>
  <c r="A12" i="19"/>
  <c r="AK11" i="19"/>
  <c r="AJ11" i="19"/>
  <c r="AI11" i="19"/>
  <c r="AH11" i="19"/>
  <c r="AG11" i="19"/>
  <c r="AF11" i="19"/>
  <c r="AE11" i="19"/>
  <c r="AD11" i="19"/>
  <c r="AC11" i="19"/>
  <c r="AB11" i="19"/>
  <c r="AA11" i="19"/>
  <c r="Z11" i="19"/>
  <c r="Y11" i="19"/>
  <c r="X11" i="19"/>
  <c r="W11" i="19"/>
  <c r="V11" i="19"/>
  <c r="U11" i="19"/>
  <c r="T11" i="19"/>
  <c r="S11" i="19"/>
  <c r="R11" i="19"/>
  <c r="Q11" i="19"/>
  <c r="P11" i="19"/>
  <c r="O11" i="19"/>
  <c r="N11" i="19"/>
  <c r="M11" i="19"/>
  <c r="L11" i="19"/>
  <c r="K11" i="19"/>
  <c r="J11" i="19"/>
  <c r="I11" i="19"/>
  <c r="H11" i="19"/>
  <c r="G11" i="19"/>
  <c r="F11" i="19"/>
  <c r="E11" i="19"/>
  <c r="D11" i="19"/>
  <c r="C11" i="19"/>
  <c r="B11" i="19"/>
  <c r="A11" i="19"/>
  <c r="AK10" i="19"/>
  <c r="AJ10" i="19"/>
  <c r="AI10" i="19"/>
  <c r="AH10" i="19"/>
  <c r="AG10" i="19"/>
  <c r="AF10" i="19"/>
  <c r="AE10" i="19"/>
  <c r="AD10" i="19"/>
  <c r="AC10" i="19"/>
  <c r="AB10" i="19"/>
  <c r="AA10" i="19"/>
  <c r="Z10" i="19"/>
  <c r="Y10" i="19"/>
  <c r="X10" i="19"/>
  <c r="W10" i="19"/>
  <c r="V10" i="19"/>
  <c r="U10" i="19"/>
  <c r="T10" i="19"/>
  <c r="S10" i="19"/>
  <c r="R10" i="19"/>
  <c r="Q10" i="19"/>
  <c r="P10" i="19"/>
  <c r="O10" i="19"/>
  <c r="N10" i="19"/>
  <c r="M10" i="19"/>
  <c r="L10" i="19"/>
  <c r="K10" i="19"/>
  <c r="J10" i="19"/>
  <c r="I10" i="19"/>
  <c r="H10" i="19"/>
  <c r="G10" i="19"/>
  <c r="F10" i="19"/>
  <c r="E10" i="19"/>
  <c r="D10" i="19"/>
  <c r="C10" i="19"/>
  <c r="B10" i="19"/>
  <c r="A10" i="19"/>
  <c r="AK9" i="19"/>
  <c r="AJ9" i="19"/>
  <c r="AI9" i="19"/>
  <c r="AH9" i="19"/>
  <c r="AG9" i="19"/>
  <c r="AF9" i="19"/>
  <c r="AE9" i="19"/>
  <c r="AD9" i="19"/>
  <c r="AC9" i="19"/>
  <c r="AB9" i="19"/>
  <c r="AA9" i="19"/>
  <c r="Z9" i="19"/>
  <c r="Y9" i="19"/>
  <c r="X9" i="19"/>
  <c r="W9" i="19"/>
  <c r="V9" i="19"/>
  <c r="U9" i="19"/>
  <c r="T9" i="19"/>
  <c r="S9" i="19"/>
  <c r="R9" i="19"/>
  <c r="Q9" i="19"/>
  <c r="P9" i="19"/>
  <c r="O9" i="19"/>
  <c r="N9" i="19"/>
  <c r="M9" i="19"/>
  <c r="L9" i="19"/>
  <c r="K9" i="19"/>
  <c r="J9" i="19"/>
  <c r="I9" i="19"/>
  <c r="H9" i="19"/>
  <c r="G9" i="19"/>
  <c r="F9" i="19"/>
  <c r="E9" i="19"/>
  <c r="D9" i="19"/>
  <c r="C9" i="19"/>
  <c r="B9" i="19"/>
  <c r="A9" i="19"/>
  <c r="AK8" i="19"/>
  <c r="AJ8" i="19"/>
  <c r="AI8" i="19"/>
  <c r="AH8" i="19"/>
  <c r="AG8" i="19"/>
  <c r="AF8" i="19"/>
  <c r="AE8" i="19"/>
  <c r="AD8" i="19"/>
  <c r="AC8" i="19"/>
  <c r="AB8" i="19"/>
  <c r="AA8" i="19"/>
  <c r="Z8" i="19"/>
  <c r="Y8" i="19"/>
  <c r="X8" i="19"/>
  <c r="W8" i="19"/>
  <c r="V8" i="19"/>
  <c r="U8" i="19"/>
  <c r="T8" i="19"/>
  <c r="S8" i="19"/>
  <c r="R8" i="19"/>
  <c r="Q8" i="19"/>
  <c r="P8" i="19"/>
  <c r="O8" i="19"/>
  <c r="N8" i="19"/>
  <c r="M8" i="19"/>
  <c r="L8" i="19"/>
  <c r="K8" i="19"/>
  <c r="J8" i="19"/>
  <c r="I8" i="19"/>
  <c r="H8" i="19"/>
  <c r="G8" i="19"/>
  <c r="F8" i="19"/>
  <c r="E8" i="19"/>
  <c r="D8" i="19"/>
  <c r="C8" i="19"/>
  <c r="B8" i="19"/>
  <c r="A8" i="19"/>
  <c r="AK7" i="19"/>
  <c r="AJ7" i="19"/>
  <c r="AI7" i="19"/>
  <c r="AH7" i="19"/>
  <c r="AG7" i="19"/>
  <c r="AF7" i="19"/>
  <c r="AE7" i="19"/>
  <c r="AD7" i="19"/>
  <c r="AC7" i="19"/>
  <c r="AB7" i="19"/>
  <c r="AA7" i="19"/>
  <c r="Z7" i="19"/>
  <c r="Y7" i="19"/>
  <c r="X7" i="19"/>
  <c r="W7" i="19"/>
  <c r="V7" i="19"/>
  <c r="U7" i="19"/>
  <c r="T7" i="19"/>
  <c r="S7" i="19"/>
  <c r="R7" i="19"/>
  <c r="Q7" i="19"/>
  <c r="P7" i="19"/>
  <c r="O7" i="19"/>
  <c r="N7" i="19"/>
  <c r="M7" i="19"/>
  <c r="L7" i="19"/>
  <c r="K7" i="19"/>
  <c r="J7" i="19"/>
  <c r="I7" i="19"/>
  <c r="H7" i="19"/>
  <c r="G7" i="19"/>
  <c r="F7" i="19"/>
  <c r="E7" i="19"/>
  <c r="D7" i="19"/>
  <c r="C7" i="19"/>
  <c r="B7" i="19"/>
  <c r="A7" i="19"/>
  <c r="AK6" i="19"/>
  <c r="AJ6" i="19"/>
  <c r="AI6" i="19"/>
  <c r="AH6" i="19"/>
  <c r="AG6" i="19"/>
  <c r="AF6" i="19"/>
  <c r="AE6" i="19"/>
  <c r="AD6" i="19"/>
  <c r="AC6" i="19"/>
  <c r="AB6" i="19"/>
  <c r="AA6" i="19"/>
  <c r="Z6" i="19"/>
  <c r="Y6" i="19"/>
  <c r="X6" i="19"/>
  <c r="W6" i="19"/>
  <c r="V6" i="19"/>
  <c r="U6" i="19"/>
  <c r="T6" i="19"/>
  <c r="S6" i="19"/>
  <c r="R6" i="19"/>
  <c r="Q6" i="19"/>
  <c r="P6" i="19"/>
  <c r="O6" i="19"/>
  <c r="N6" i="19"/>
  <c r="M6" i="19"/>
  <c r="L6" i="19"/>
  <c r="K6" i="19"/>
  <c r="J6" i="19"/>
  <c r="I6" i="19"/>
  <c r="H6" i="19"/>
  <c r="G6" i="19"/>
  <c r="F6" i="19"/>
  <c r="E6" i="19"/>
  <c r="D6" i="19"/>
  <c r="C6" i="19"/>
  <c r="B6" i="19"/>
  <c r="A6" i="19"/>
  <c r="AK5" i="19"/>
  <c r="AJ5" i="19"/>
  <c r="AI5" i="19"/>
  <c r="AH5" i="19"/>
  <c r="AG5" i="19"/>
  <c r="AF5" i="19"/>
  <c r="AE5" i="19"/>
  <c r="AD5" i="19"/>
  <c r="AC5" i="19"/>
  <c r="AB5" i="19"/>
  <c r="AA5" i="19"/>
  <c r="Z5" i="19"/>
  <c r="Y5" i="19"/>
  <c r="X5" i="19"/>
  <c r="W5" i="19"/>
  <c r="V5" i="19"/>
  <c r="U5" i="19"/>
  <c r="T5" i="19"/>
  <c r="S5" i="19"/>
  <c r="R5" i="19"/>
  <c r="Q5" i="19"/>
  <c r="P5" i="19"/>
  <c r="O5" i="19"/>
  <c r="N5" i="19"/>
  <c r="M5" i="19"/>
  <c r="L5" i="19"/>
  <c r="K5" i="19"/>
  <c r="J5" i="19"/>
  <c r="I5" i="19"/>
  <c r="H5" i="19"/>
  <c r="G5" i="19"/>
  <c r="F5" i="19"/>
  <c r="E5" i="19"/>
  <c r="D5" i="19"/>
  <c r="C5" i="19"/>
  <c r="B5" i="19"/>
  <c r="A5" i="19"/>
  <c r="AK4" i="19"/>
  <c r="AJ4" i="19"/>
  <c r="AI4" i="19"/>
  <c r="AH4" i="19"/>
  <c r="AG4" i="19"/>
  <c r="AF4" i="19"/>
  <c r="AE4" i="19"/>
  <c r="AD4" i="19"/>
  <c r="AC4" i="19"/>
  <c r="AB4" i="19"/>
  <c r="AA4" i="19"/>
  <c r="Z4" i="19"/>
  <c r="Y4" i="19"/>
  <c r="X4" i="19"/>
  <c r="W4" i="19"/>
  <c r="V4" i="19"/>
  <c r="U4" i="19"/>
  <c r="T4" i="19"/>
  <c r="S4" i="19"/>
  <c r="R4" i="19"/>
  <c r="Q4" i="19"/>
  <c r="P4" i="19"/>
  <c r="O4" i="19"/>
  <c r="N4" i="19"/>
  <c r="M4" i="19"/>
  <c r="L4" i="19"/>
  <c r="K4" i="19"/>
  <c r="J4" i="19"/>
  <c r="I4" i="19"/>
  <c r="H4" i="19"/>
  <c r="G4" i="19"/>
  <c r="F4" i="19"/>
  <c r="E4" i="19"/>
  <c r="D4" i="19"/>
  <c r="C4" i="19"/>
  <c r="B4" i="19"/>
  <c r="A4" i="19"/>
  <c r="AK3" i="19"/>
  <c r="AJ3" i="19"/>
  <c r="AI3" i="19"/>
  <c r="AH3" i="19"/>
  <c r="AG3" i="19"/>
  <c r="AF3" i="19"/>
  <c r="AE3" i="19"/>
  <c r="AD3" i="19"/>
  <c r="AC3" i="19"/>
  <c r="AB3" i="19"/>
  <c r="AA3" i="19"/>
  <c r="Z3" i="19"/>
  <c r="Y3" i="19"/>
  <c r="X3" i="19"/>
  <c r="W3" i="19"/>
  <c r="V3" i="19"/>
  <c r="U3" i="19"/>
  <c r="T3" i="19"/>
  <c r="S3" i="19"/>
  <c r="R3" i="19"/>
  <c r="Q3" i="19"/>
  <c r="P3" i="19"/>
  <c r="O3" i="19"/>
  <c r="N3" i="19"/>
  <c r="M3" i="19"/>
  <c r="L3" i="19"/>
  <c r="K3" i="19"/>
  <c r="J3" i="19"/>
  <c r="I3" i="19"/>
  <c r="H3" i="19"/>
  <c r="G3" i="19"/>
  <c r="F3" i="19"/>
  <c r="E3" i="19"/>
  <c r="D3" i="19"/>
  <c r="C3" i="19"/>
  <c r="B3" i="19"/>
  <c r="A3" i="19"/>
  <c r="AK2" i="19"/>
  <c r="AJ2" i="19"/>
  <c r="AI2" i="19"/>
  <c r="AH2" i="19"/>
  <c r="AG2" i="19"/>
  <c r="AF2" i="19"/>
  <c r="AE2" i="19"/>
  <c r="AD2" i="19"/>
  <c r="AC2" i="19"/>
  <c r="AB2" i="19"/>
  <c r="AA2" i="19"/>
  <c r="Z2" i="19"/>
  <c r="Y2" i="19"/>
  <c r="X2" i="19"/>
  <c r="W2" i="19"/>
  <c r="V2" i="19"/>
  <c r="U2" i="19"/>
  <c r="T2" i="19"/>
  <c r="S2" i="19"/>
  <c r="R2" i="19"/>
  <c r="Q2" i="19"/>
  <c r="P2" i="19"/>
  <c r="O2" i="19"/>
  <c r="N2" i="19"/>
  <c r="M2" i="19"/>
  <c r="L2" i="19"/>
  <c r="K2" i="19"/>
  <c r="J2" i="19"/>
  <c r="I2" i="19"/>
  <c r="H2" i="19"/>
  <c r="G2" i="19"/>
  <c r="F2" i="19"/>
  <c r="E2" i="19"/>
  <c r="D2" i="19"/>
  <c r="C2" i="19"/>
  <c r="B2" i="19"/>
  <c r="A2" i="19"/>
  <c r="AK1" i="19"/>
  <c r="AJ1" i="19"/>
  <c r="AI1" i="19"/>
  <c r="AH1" i="19"/>
  <c r="AG1" i="19"/>
  <c r="AF1" i="19"/>
  <c r="AE1" i="19"/>
  <c r="AD1" i="19"/>
  <c r="AC1" i="19"/>
  <c r="AB1" i="19"/>
  <c r="AA1" i="19"/>
  <c r="Z1" i="19"/>
  <c r="Y1" i="19"/>
  <c r="X1" i="19"/>
  <c r="W1" i="19"/>
  <c r="V1" i="19"/>
  <c r="U1" i="19"/>
  <c r="T1" i="19"/>
  <c r="S1" i="19"/>
  <c r="R1" i="19"/>
  <c r="Q1" i="19"/>
  <c r="P1" i="19"/>
  <c r="O1" i="19"/>
  <c r="N1" i="19"/>
  <c r="M1" i="19"/>
  <c r="L1" i="19"/>
  <c r="K1" i="19"/>
  <c r="J1" i="19"/>
  <c r="I1" i="19"/>
  <c r="H1" i="19"/>
  <c r="G1" i="19"/>
  <c r="F1" i="19"/>
  <c r="E1" i="19"/>
  <c r="D1" i="19"/>
  <c r="C1" i="19"/>
  <c r="B1" i="19"/>
  <c r="AK93" i="10"/>
  <c r="AJ93" i="10"/>
  <c r="AI93" i="10"/>
  <c r="AH93" i="10"/>
  <c r="AG93" i="10"/>
  <c r="AF93" i="10"/>
  <c r="AE93" i="10"/>
  <c r="AD93" i="10"/>
  <c r="AC93" i="10"/>
  <c r="AB93" i="10"/>
  <c r="AA93" i="10"/>
  <c r="Z93" i="10"/>
  <c r="Y93" i="10"/>
  <c r="X93" i="10"/>
  <c r="W93" i="10"/>
  <c r="V93" i="10"/>
  <c r="U93" i="10"/>
  <c r="T93" i="10"/>
  <c r="S93" i="10"/>
  <c r="R93" i="10"/>
  <c r="Q93" i="10"/>
  <c r="P93" i="10"/>
  <c r="O93" i="10"/>
  <c r="N93" i="10"/>
  <c r="M93" i="10"/>
  <c r="L93" i="10"/>
  <c r="K93" i="10"/>
  <c r="J93" i="10"/>
  <c r="I93" i="10"/>
  <c r="H93" i="10"/>
  <c r="G93" i="10"/>
  <c r="F93" i="10"/>
  <c r="E93" i="10"/>
  <c r="D93" i="10"/>
  <c r="C93" i="10"/>
  <c r="B93" i="10"/>
  <c r="A93" i="10"/>
  <c r="AK92" i="10"/>
  <c r="AJ92" i="10"/>
  <c r="AI92" i="10"/>
  <c r="AH92" i="10"/>
  <c r="AG92" i="10"/>
  <c r="AF92" i="10"/>
  <c r="AE92" i="10"/>
  <c r="AD92" i="10"/>
  <c r="AC92" i="10"/>
  <c r="AB92" i="10"/>
  <c r="AA92" i="10"/>
  <c r="Z92" i="10"/>
  <c r="Y92" i="10"/>
  <c r="X92" i="10"/>
  <c r="W92" i="10"/>
  <c r="V92" i="10"/>
  <c r="U92" i="10"/>
  <c r="T92" i="10"/>
  <c r="S92" i="10"/>
  <c r="R92" i="10"/>
  <c r="Q92" i="10"/>
  <c r="P92" i="10"/>
  <c r="O92" i="10"/>
  <c r="N92" i="10"/>
  <c r="M92" i="10"/>
  <c r="L92" i="10"/>
  <c r="K92" i="10"/>
  <c r="J92" i="10"/>
  <c r="I92" i="10"/>
  <c r="H92" i="10"/>
  <c r="G92" i="10"/>
  <c r="F92" i="10"/>
  <c r="E92" i="10"/>
  <c r="D92" i="10"/>
  <c r="C92" i="10"/>
  <c r="B92" i="10"/>
  <c r="A92" i="10"/>
  <c r="AK91" i="10"/>
  <c r="AJ91" i="10"/>
  <c r="AI91" i="10"/>
  <c r="AH91" i="10"/>
  <c r="AG91" i="10"/>
  <c r="AF91" i="10"/>
  <c r="AE91" i="10"/>
  <c r="AD91" i="10"/>
  <c r="AC91" i="10"/>
  <c r="AB91" i="10"/>
  <c r="AA91" i="10"/>
  <c r="Z91" i="10"/>
  <c r="Y91" i="10"/>
  <c r="X91" i="10"/>
  <c r="W91" i="10"/>
  <c r="V91" i="10"/>
  <c r="U91" i="10"/>
  <c r="T91" i="10"/>
  <c r="S91" i="10"/>
  <c r="R91" i="10"/>
  <c r="Q91" i="10"/>
  <c r="P91" i="10"/>
  <c r="O91" i="10"/>
  <c r="N91" i="10"/>
  <c r="M91" i="10"/>
  <c r="L91" i="10"/>
  <c r="K91" i="10"/>
  <c r="J91" i="10"/>
  <c r="I91" i="10"/>
  <c r="H91" i="10"/>
  <c r="G91" i="10"/>
  <c r="F91" i="10"/>
  <c r="E91" i="10"/>
  <c r="D91" i="10"/>
  <c r="C91" i="10"/>
  <c r="B91" i="10"/>
  <c r="A91" i="10"/>
  <c r="AK90" i="10"/>
  <c r="AJ90" i="10"/>
  <c r="AI90" i="10"/>
  <c r="AH90" i="10"/>
  <c r="AG90" i="10"/>
  <c r="AF90" i="10"/>
  <c r="AE90" i="10"/>
  <c r="AD90" i="10"/>
  <c r="AC90" i="10"/>
  <c r="AB90" i="10"/>
  <c r="AA90" i="10"/>
  <c r="Z90" i="10"/>
  <c r="Y90" i="10"/>
  <c r="X90" i="10"/>
  <c r="W90" i="10"/>
  <c r="V90" i="10"/>
  <c r="U90" i="10"/>
  <c r="T90" i="10"/>
  <c r="S90" i="10"/>
  <c r="R90" i="10"/>
  <c r="Q90" i="10"/>
  <c r="P90" i="10"/>
  <c r="O90" i="10"/>
  <c r="N90" i="10"/>
  <c r="M90" i="10"/>
  <c r="L90" i="10"/>
  <c r="K90" i="10"/>
  <c r="J90" i="10"/>
  <c r="I90" i="10"/>
  <c r="H90" i="10"/>
  <c r="G90" i="10"/>
  <c r="F90" i="10"/>
  <c r="E90" i="10"/>
  <c r="D90" i="10"/>
  <c r="C90" i="10"/>
  <c r="B90" i="10"/>
  <c r="A90" i="10"/>
  <c r="AK89" i="10"/>
  <c r="AJ89" i="10"/>
  <c r="AI89" i="10"/>
  <c r="AH89" i="10"/>
  <c r="AG89" i="10"/>
  <c r="AF89" i="10"/>
  <c r="AE89" i="10"/>
  <c r="AD89" i="10"/>
  <c r="AC89" i="10"/>
  <c r="AB89" i="10"/>
  <c r="AA89" i="10"/>
  <c r="Z89" i="10"/>
  <c r="Y89" i="10"/>
  <c r="X89" i="10"/>
  <c r="W89" i="10"/>
  <c r="V89" i="10"/>
  <c r="U89" i="10"/>
  <c r="T89" i="10"/>
  <c r="S89" i="10"/>
  <c r="R89" i="10"/>
  <c r="Q89" i="10"/>
  <c r="P89" i="10"/>
  <c r="O89" i="10"/>
  <c r="N89" i="10"/>
  <c r="M89" i="10"/>
  <c r="L89" i="10"/>
  <c r="K89" i="10"/>
  <c r="J89" i="10"/>
  <c r="I89" i="10"/>
  <c r="H89" i="10"/>
  <c r="G89" i="10"/>
  <c r="F89" i="10"/>
  <c r="E89" i="10"/>
  <c r="D89" i="10"/>
  <c r="C89" i="10"/>
  <c r="B89" i="10"/>
  <c r="A89" i="10"/>
  <c r="AK88" i="10"/>
  <c r="AJ88" i="10"/>
  <c r="AI88" i="10"/>
  <c r="AH88" i="10"/>
  <c r="AG88" i="10"/>
  <c r="AF88" i="10"/>
  <c r="AE88" i="10"/>
  <c r="AD88" i="10"/>
  <c r="AC88" i="10"/>
  <c r="AB88" i="10"/>
  <c r="AA88" i="10"/>
  <c r="Z88" i="10"/>
  <c r="Y88" i="10"/>
  <c r="X88" i="10"/>
  <c r="W88" i="10"/>
  <c r="V88" i="10"/>
  <c r="U88" i="10"/>
  <c r="T88" i="10"/>
  <c r="S88" i="10"/>
  <c r="R88" i="10"/>
  <c r="Q88" i="10"/>
  <c r="P88" i="10"/>
  <c r="O88" i="10"/>
  <c r="N88" i="10"/>
  <c r="M88" i="10"/>
  <c r="L88" i="10"/>
  <c r="K88" i="10"/>
  <c r="J88" i="10"/>
  <c r="I88" i="10"/>
  <c r="H88" i="10"/>
  <c r="G88" i="10"/>
  <c r="F88" i="10"/>
  <c r="E88" i="10"/>
  <c r="D88" i="10"/>
  <c r="C88" i="10"/>
  <c r="B88" i="10"/>
  <c r="A88" i="10"/>
  <c r="AK87" i="10"/>
  <c r="AJ87" i="10"/>
  <c r="AI87" i="10"/>
  <c r="AH87" i="10"/>
  <c r="AG87" i="10"/>
  <c r="AF87" i="10"/>
  <c r="AE87" i="10"/>
  <c r="AD87" i="10"/>
  <c r="AC87" i="10"/>
  <c r="AB87" i="10"/>
  <c r="AA87" i="10"/>
  <c r="Z87" i="10"/>
  <c r="Y87" i="10"/>
  <c r="X87" i="10"/>
  <c r="W87" i="10"/>
  <c r="V87" i="10"/>
  <c r="U87" i="10"/>
  <c r="T87" i="10"/>
  <c r="S87" i="10"/>
  <c r="R87" i="10"/>
  <c r="Q87" i="10"/>
  <c r="P87" i="10"/>
  <c r="O87" i="10"/>
  <c r="N87" i="10"/>
  <c r="M87" i="10"/>
  <c r="L87" i="10"/>
  <c r="K87" i="10"/>
  <c r="J87" i="10"/>
  <c r="I87" i="10"/>
  <c r="H87" i="10"/>
  <c r="G87" i="10"/>
  <c r="F87" i="10"/>
  <c r="E87" i="10"/>
  <c r="D87" i="10"/>
  <c r="C87" i="10"/>
  <c r="B87" i="10"/>
  <c r="A87" i="10"/>
  <c r="AK86" i="10"/>
  <c r="AJ86" i="10"/>
  <c r="AI86" i="10"/>
  <c r="AH86" i="10"/>
  <c r="AG86" i="10"/>
  <c r="AF86" i="10"/>
  <c r="AE86" i="10"/>
  <c r="AD86" i="10"/>
  <c r="AC86" i="10"/>
  <c r="AB86" i="10"/>
  <c r="AA86" i="10"/>
  <c r="Z86" i="10"/>
  <c r="Y86" i="10"/>
  <c r="X86" i="10"/>
  <c r="W86" i="10"/>
  <c r="V86" i="10"/>
  <c r="U86" i="10"/>
  <c r="T86" i="10"/>
  <c r="S86" i="10"/>
  <c r="R86" i="10"/>
  <c r="Q86" i="10"/>
  <c r="P86" i="10"/>
  <c r="O86" i="10"/>
  <c r="N86" i="10"/>
  <c r="M86" i="10"/>
  <c r="L86" i="10"/>
  <c r="K86" i="10"/>
  <c r="J86" i="10"/>
  <c r="I86" i="10"/>
  <c r="H86" i="10"/>
  <c r="G86" i="10"/>
  <c r="F86" i="10"/>
  <c r="E86" i="10"/>
  <c r="D86" i="10"/>
  <c r="C86" i="10"/>
  <c r="B86" i="10"/>
  <c r="A86" i="10"/>
  <c r="AK85" i="10"/>
  <c r="AJ85" i="10"/>
  <c r="AI85" i="10"/>
  <c r="AH85" i="10"/>
  <c r="AG85" i="10"/>
  <c r="AF85" i="10"/>
  <c r="AE85" i="10"/>
  <c r="AD85" i="10"/>
  <c r="AC85" i="10"/>
  <c r="AB85" i="10"/>
  <c r="AA85" i="10"/>
  <c r="Z85" i="10"/>
  <c r="Y85" i="10"/>
  <c r="X85" i="10"/>
  <c r="W85" i="10"/>
  <c r="V85" i="10"/>
  <c r="U85" i="10"/>
  <c r="T85" i="10"/>
  <c r="S85" i="10"/>
  <c r="R85" i="10"/>
  <c r="Q85" i="10"/>
  <c r="P85" i="10"/>
  <c r="O85" i="10"/>
  <c r="N85" i="10"/>
  <c r="M85" i="10"/>
  <c r="L85" i="10"/>
  <c r="K85" i="10"/>
  <c r="J85" i="10"/>
  <c r="I85" i="10"/>
  <c r="H85" i="10"/>
  <c r="G85" i="10"/>
  <c r="F85" i="10"/>
  <c r="E85" i="10"/>
  <c r="D85" i="10"/>
  <c r="C85" i="10"/>
  <c r="B85" i="10"/>
  <c r="A85" i="10"/>
  <c r="AK84" i="10"/>
  <c r="AJ84" i="10"/>
  <c r="AI84" i="10"/>
  <c r="AH84" i="10"/>
  <c r="AG84" i="10"/>
  <c r="AF84" i="10"/>
  <c r="AE84" i="10"/>
  <c r="AD84" i="10"/>
  <c r="AC84" i="10"/>
  <c r="AB84" i="10"/>
  <c r="AA84" i="10"/>
  <c r="Z84" i="10"/>
  <c r="Y84" i="10"/>
  <c r="X84" i="10"/>
  <c r="W84" i="10"/>
  <c r="V84" i="10"/>
  <c r="U84" i="10"/>
  <c r="T84" i="10"/>
  <c r="S84" i="10"/>
  <c r="R84" i="10"/>
  <c r="Q84" i="10"/>
  <c r="P84" i="10"/>
  <c r="O84" i="10"/>
  <c r="N84" i="10"/>
  <c r="M84" i="10"/>
  <c r="L84" i="10"/>
  <c r="K84" i="10"/>
  <c r="J84" i="10"/>
  <c r="I84" i="10"/>
  <c r="H84" i="10"/>
  <c r="G84" i="10"/>
  <c r="F84" i="10"/>
  <c r="E84" i="10"/>
  <c r="D84" i="10"/>
  <c r="C84" i="10"/>
  <c r="B84" i="10"/>
  <c r="A84" i="10"/>
  <c r="AK83" i="10"/>
  <c r="AJ83" i="10"/>
  <c r="AI83" i="10"/>
  <c r="AH83" i="10"/>
  <c r="AG83" i="10"/>
  <c r="AF83" i="10"/>
  <c r="AE83" i="10"/>
  <c r="AD83" i="10"/>
  <c r="AC83" i="10"/>
  <c r="AB83" i="10"/>
  <c r="AA83" i="10"/>
  <c r="Z83" i="10"/>
  <c r="Y83" i="10"/>
  <c r="X83" i="10"/>
  <c r="W83" i="10"/>
  <c r="V83" i="10"/>
  <c r="U83" i="10"/>
  <c r="T83" i="10"/>
  <c r="S83" i="10"/>
  <c r="R83" i="10"/>
  <c r="Q83" i="10"/>
  <c r="P83" i="10"/>
  <c r="O83" i="10"/>
  <c r="N83" i="10"/>
  <c r="M83" i="10"/>
  <c r="L83" i="10"/>
  <c r="K83" i="10"/>
  <c r="J83" i="10"/>
  <c r="I83" i="10"/>
  <c r="H83" i="10"/>
  <c r="G83" i="10"/>
  <c r="F83" i="10"/>
  <c r="E83" i="10"/>
  <c r="D83" i="10"/>
  <c r="C83" i="10"/>
  <c r="B83" i="10"/>
  <c r="A83" i="10"/>
  <c r="AK82" i="10"/>
  <c r="AJ82" i="10"/>
  <c r="AI82" i="10"/>
  <c r="AH82" i="10"/>
  <c r="AG82" i="10"/>
  <c r="AF82" i="10"/>
  <c r="AE82" i="10"/>
  <c r="AD82" i="10"/>
  <c r="AC82" i="10"/>
  <c r="AB82" i="10"/>
  <c r="AA82" i="10"/>
  <c r="Z82" i="10"/>
  <c r="Y82" i="10"/>
  <c r="X82" i="10"/>
  <c r="W82" i="10"/>
  <c r="V82" i="10"/>
  <c r="U82" i="10"/>
  <c r="T82" i="10"/>
  <c r="S82" i="10"/>
  <c r="R82" i="10"/>
  <c r="Q82" i="10"/>
  <c r="P82" i="10"/>
  <c r="O82" i="10"/>
  <c r="N82" i="10"/>
  <c r="M82" i="10"/>
  <c r="L82" i="10"/>
  <c r="K82" i="10"/>
  <c r="J82" i="10"/>
  <c r="I82" i="10"/>
  <c r="H82" i="10"/>
  <c r="G82" i="10"/>
  <c r="F82" i="10"/>
  <c r="E82" i="10"/>
  <c r="D82" i="10"/>
  <c r="C82" i="10"/>
  <c r="B82" i="10"/>
  <c r="A82" i="10"/>
  <c r="AK81" i="10"/>
  <c r="AJ81" i="10"/>
  <c r="AI81" i="10"/>
  <c r="AH81" i="10"/>
  <c r="AG81" i="10"/>
  <c r="AF81" i="10"/>
  <c r="AE81" i="10"/>
  <c r="AD81" i="10"/>
  <c r="AC81" i="10"/>
  <c r="AB81" i="10"/>
  <c r="AA81" i="10"/>
  <c r="Z81" i="10"/>
  <c r="Y81" i="10"/>
  <c r="X81" i="10"/>
  <c r="W81" i="10"/>
  <c r="V81" i="10"/>
  <c r="U81" i="10"/>
  <c r="T81" i="10"/>
  <c r="S81" i="10"/>
  <c r="R81" i="10"/>
  <c r="Q81" i="10"/>
  <c r="P81" i="10"/>
  <c r="O81" i="10"/>
  <c r="N81" i="10"/>
  <c r="M81" i="10"/>
  <c r="L81" i="10"/>
  <c r="K81" i="10"/>
  <c r="J81" i="10"/>
  <c r="I81" i="10"/>
  <c r="H81" i="10"/>
  <c r="G81" i="10"/>
  <c r="F81" i="10"/>
  <c r="E81" i="10"/>
  <c r="D81" i="10"/>
  <c r="C81" i="10"/>
  <c r="B81" i="10"/>
  <c r="A81" i="10"/>
  <c r="AK80" i="10"/>
  <c r="AJ80" i="10"/>
  <c r="AI80" i="10"/>
  <c r="AH80" i="10"/>
  <c r="AG80" i="10"/>
  <c r="AF80" i="10"/>
  <c r="AE80" i="10"/>
  <c r="AD80" i="10"/>
  <c r="AC80" i="10"/>
  <c r="AB80" i="10"/>
  <c r="AA80" i="10"/>
  <c r="Z80" i="10"/>
  <c r="Y80" i="10"/>
  <c r="X80" i="10"/>
  <c r="W80" i="10"/>
  <c r="V80" i="10"/>
  <c r="U80" i="10"/>
  <c r="T80" i="10"/>
  <c r="S80" i="10"/>
  <c r="R80" i="10"/>
  <c r="Q80" i="10"/>
  <c r="P80" i="10"/>
  <c r="O80" i="10"/>
  <c r="N80" i="10"/>
  <c r="M80" i="10"/>
  <c r="L80" i="10"/>
  <c r="K80" i="10"/>
  <c r="J80" i="10"/>
  <c r="I80" i="10"/>
  <c r="H80" i="10"/>
  <c r="G80" i="10"/>
  <c r="F80" i="10"/>
  <c r="E80" i="10"/>
  <c r="D80" i="10"/>
  <c r="C80" i="10"/>
  <c r="B80" i="10"/>
  <c r="A80" i="10"/>
  <c r="AK79" i="10"/>
  <c r="AJ79" i="10"/>
  <c r="AI79" i="10"/>
  <c r="AH79" i="10"/>
  <c r="AG79" i="10"/>
  <c r="AF79" i="10"/>
  <c r="AE79" i="10"/>
  <c r="AD79" i="10"/>
  <c r="AC79" i="10"/>
  <c r="AB79" i="10"/>
  <c r="AA79" i="10"/>
  <c r="Z79" i="10"/>
  <c r="Y79" i="10"/>
  <c r="X79" i="10"/>
  <c r="W79" i="10"/>
  <c r="V79" i="10"/>
  <c r="U79" i="10"/>
  <c r="T79" i="10"/>
  <c r="S79" i="10"/>
  <c r="R79" i="10"/>
  <c r="Q79" i="10"/>
  <c r="P79" i="10"/>
  <c r="O79" i="10"/>
  <c r="N79" i="10"/>
  <c r="M79" i="10"/>
  <c r="L79" i="10"/>
  <c r="K79" i="10"/>
  <c r="J79" i="10"/>
  <c r="I79" i="10"/>
  <c r="H79" i="10"/>
  <c r="G79" i="10"/>
  <c r="F79" i="10"/>
  <c r="E79" i="10"/>
  <c r="D79" i="10"/>
  <c r="C79" i="10"/>
  <c r="B79" i="10"/>
  <c r="A79" i="10"/>
  <c r="AK78" i="10"/>
  <c r="AJ78" i="10"/>
  <c r="AI78" i="10"/>
  <c r="AH78" i="10"/>
  <c r="AG78" i="10"/>
  <c r="AF78" i="10"/>
  <c r="AE78" i="10"/>
  <c r="AD78" i="10"/>
  <c r="AC78" i="10"/>
  <c r="AB78" i="10"/>
  <c r="AA78" i="10"/>
  <c r="Z78" i="10"/>
  <c r="Y78" i="10"/>
  <c r="X78" i="10"/>
  <c r="W78" i="10"/>
  <c r="V78" i="10"/>
  <c r="U78" i="10"/>
  <c r="T78" i="10"/>
  <c r="S78" i="10"/>
  <c r="R78" i="10"/>
  <c r="Q78" i="10"/>
  <c r="P78" i="10"/>
  <c r="O78" i="10"/>
  <c r="N78" i="10"/>
  <c r="M78" i="10"/>
  <c r="L78" i="10"/>
  <c r="K78" i="10"/>
  <c r="J78" i="10"/>
  <c r="I78" i="10"/>
  <c r="H78" i="10"/>
  <c r="G78" i="10"/>
  <c r="F78" i="10"/>
  <c r="E78" i="10"/>
  <c r="D78" i="10"/>
  <c r="C78" i="10"/>
  <c r="B78" i="10"/>
  <c r="A78" i="10"/>
  <c r="AK77" i="10"/>
  <c r="AJ77" i="10"/>
  <c r="AI77" i="10"/>
  <c r="AH77" i="10"/>
  <c r="AG77" i="10"/>
  <c r="AF77" i="10"/>
  <c r="AE77" i="10"/>
  <c r="AD77" i="10"/>
  <c r="AC77" i="10"/>
  <c r="AB77" i="10"/>
  <c r="AA77" i="10"/>
  <c r="Z77" i="10"/>
  <c r="Y77" i="10"/>
  <c r="X77" i="10"/>
  <c r="W77" i="10"/>
  <c r="V77" i="10"/>
  <c r="U77" i="10"/>
  <c r="T77" i="10"/>
  <c r="S77" i="10"/>
  <c r="R77" i="10"/>
  <c r="Q77" i="10"/>
  <c r="P77" i="10"/>
  <c r="O77" i="10"/>
  <c r="N77" i="10"/>
  <c r="M77" i="10"/>
  <c r="L77" i="10"/>
  <c r="K77" i="10"/>
  <c r="J77" i="10"/>
  <c r="I77" i="10"/>
  <c r="H77" i="10"/>
  <c r="G77" i="10"/>
  <c r="F77" i="10"/>
  <c r="E77" i="10"/>
  <c r="D77" i="10"/>
  <c r="C77" i="10"/>
  <c r="B77" i="10"/>
  <c r="A77" i="10"/>
  <c r="AK76" i="10"/>
  <c r="AJ76" i="10"/>
  <c r="AI76" i="10"/>
  <c r="AH76" i="10"/>
  <c r="AG76" i="10"/>
  <c r="AF76" i="10"/>
  <c r="AE76" i="10"/>
  <c r="AD76" i="10"/>
  <c r="AC76" i="10"/>
  <c r="AB76" i="10"/>
  <c r="AA76" i="10"/>
  <c r="Z76" i="10"/>
  <c r="Y76" i="10"/>
  <c r="X76" i="10"/>
  <c r="W76" i="10"/>
  <c r="V76" i="10"/>
  <c r="U76" i="10"/>
  <c r="T76" i="10"/>
  <c r="S76" i="10"/>
  <c r="R76" i="10"/>
  <c r="Q76" i="10"/>
  <c r="P76" i="10"/>
  <c r="O76" i="10"/>
  <c r="N76" i="10"/>
  <c r="M76" i="10"/>
  <c r="L76" i="10"/>
  <c r="K76" i="10"/>
  <c r="J76" i="10"/>
  <c r="I76" i="10"/>
  <c r="H76" i="10"/>
  <c r="G76" i="10"/>
  <c r="F76" i="10"/>
  <c r="E76" i="10"/>
  <c r="D76" i="10"/>
  <c r="C76" i="10"/>
  <c r="B76" i="10"/>
  <c r="A76" i="10"/>
  <c r="AK75" i="10"/>
  <c r="AJ75" i="10"/>
  <c r="AI75" i="10"/>
  <c r="AH75" i="10"/>
  <c r="AG75" i="10"/>
  <c r="AF75" i="10"/>
  <c r="AE75" i="10"/>
  <c r="AD75" i="10"/>
  <c r="AC75" i="10"/>
  <c r="AB75" i="10"/>
  <c r="AA75" i="10"/>
  <c r="Z75" i="10"/>
  <c r="Y75" i="10"/>
  <c r="X75" i="10"/>
  <c r="W75" i="10"/>
  <c r="V75" i="10"/>
  <c r="U75" i="10"/>
  <c r="T75" i="10"/>
  <c r="S75" i="10"/>
  <c r="R75" i="10"/>
  <c r="Q75" i="10"/>
  <c r="P75" i="10"/>
  <c r="O75" i="10"/>
  <c r="N75" i="10"/>
  <c r="M75" i="10"/>
  <c r="L75" i="10"/>
  <c r="K75" i="10"/>
  <c r="J75" i="10"/>
  <c r="I75" i="10"/>
  <c r="H75" i="10"/>
  <c r="G75" i="10"/>
  <c r="F75" i="10"/>
  <c r="E75" i="10"/>
  <c r="D75" i="10"/>
  <c r="C75" i="10"/>
  <c r="B75" i="10"/>
  <c r="A75" i="10"/>
  <c r="AK74" i="10"/>
  <c r="AJ74" i="10"/>
  <c r="AI74" i="10"/>
  <c r="AH74" i="10"/>
  <c r="AG74" i="10"/>
  <c r="AF74" i="10"/>
  <c r="AE74" i="10"/>
  <c r="AD74" i="10"/>
  <c r="AC74" i="10"/>
  <c r="AB74" i="10"/>
  <c r="AA74" i="10"/>
  <c r="Z74" i="10"/>
  <c r="Y74" i="10"/>
  <c r="X74" i="10"/>
  <c r="W74" i="10"/>
  <c r="V74" i="10"/>
  <c r="U74" i="10"/>
  <c r="T74" i="10"/>
  <c r="S74" i="10"/>
  <c r="R74" i="10"/>
  <c r="Q74" i="10"/>
  <c r="P74" i="10"/>
  <c r="O74" i="10"/>
  <c r="N74" i="10"/>
  <c r="M74" i="10"/>
  <c r="L74" i="10"/>
  <c r="K74" i="10"/>
  <c r="J74" i="10"/>
  <c r="I74" i="10"/>
  <c r="H74" i="10"/>
  <c r="G74" i="10"/>
  <c r="F74" i="10"/>
  <c r="E74" i="10"/>
  <c r="D74" i="10"/>
  <c r="C74" i="10"/>
  <c r="B74" i="10"/>
  <c r="A74" i="10"/>
  <c r="AK73" i="10"/>
  <c r="AJ73" i="10"/>
  <c r="AI73" i="10"/>
  <c r="AH73" i="10"/>
  <c r="AG73" i="10"/>
  <c r="AF73" i="10"/>
  <c r="AE73" i="10"/>
  <c r="AD73" i="10"/>
  <c r="AC73" i="10"/>
  <c r="AB73" i="10"/>
  <c r="AA73" i="10"/>
  <c r="Z73" i="10"/>
  <c r="Y73" i="10"/>
  <c r="X73" i="10"/>
  <c r="W73" i="10"/>
  <c r="V73" i="10"/>
  <c r="U73" i="10"/>
  <c r="T73" i="10"/>
  <c r="S73" i="10"/>
  <c r="R73" i="10"/>
  <c r="Q73" i="10"/>
  <c r="P73" i="10"/>
  <c r="O73" i="10"/>
  <c r="N73" i="10"/>
  <c r="M73" i="10"/>
  <c r="L73" i="10"/>
  <c r="K73" i="10"/>
  <c r="J73" i="10"/>
  <c r="I73" i="10"/>
  <c r="H73" i="10"/>
  <c r="G73" i="10"/>
  <c r="F73" i="10"/>
  <c r="E73" i="10"/>
  <c r="D73" i="10"/>
  <c r="C73" i="10"/>
  <c r="B73" i="10"/>
  <c r="A73" i="10"/>
  <c r="AK72" i="10"/>
  <c r="AJ72" i="10"/>
  <c r="AI72" i="10"/>
  <c r="AH72" i="10"/>
  <c r="AG72" i="10"/>
  <c r="AF72" i="10"/>
  <c r="AE72" i="10"/>
  <c r="AD72" i="10"/>
  <c r="AC72" i="10"/>
  <c r="AB72" i="10"/>
  <c r="AA72" i="10"/>
  <c r="Z72" i="10"/>
  <c r="Y72" i="10"/>
  <c r="X72" i="10"/>
  <c r="W72" i="10"/>
  <c r="V72" i="10"/>
  <c r="U72" i="10"/>
  <c r="T72" i="10"/>
  <c r="S72" i="10"/>
  <c r="R72" i="10"/>
  <c r="Q72" i="10"/>
  <c r="P72" i="10"/>
  <c r="O72" i="10"/>
  <c r="N72" i="10"/>
  <c r="M72" i="10"/>
  <c r="L72" i="10"/>
  <c r="K72" i="10"/>
  <c r="J72" i="10"/>
  <c r="I72" i="10"/>
  <c r="H72" i="10"/>
  <c r="G72" i="10"/>
  <c r="F72" i="10"/>
  <c r="E72" i="10"/>
  <c r="D72" i="10"/>
  <c r="C72" i="10"/>
  <c r="B72" i="10"/>
  <c r="A72" i="10"/>
  <c r="AK71" i="10"/>
  <c r="AJ71" i="10"/>
  <c r="AI71" i="10"/>
  <c r="AH71" i="10"/>
  <c r="AG71" i="10"/>
  <c r="AF71" i="10"/>
  <c r="AE71" i="10"/>
  <c r="AD71" i="10"/>
  <c r="AC71" i="10"/>
  <c r="AB71" i="10"/>
  <c r="AA71" i="10"/>
  <c r="Z71" i="10"/>
  <c r="Y71" i="10"/>
  <c r="X71" i="10"/>
  <c r="W71" i="10"/>
  <c r="V71" i="10"/>
  <c r="U71" i="10"/>
  <c r="T71" i="10"/>
  <c r="S71" i="10"/>
  <c r="R71" i="10"/>
  <c r="Q71" i="10"/>
  <c r="P71" i="10"/>
  <c r="O71" i="10"/>
  <c r="N71" i="10"/>
  <c r="M71" i="10"/>
  <c r="L71" i="10"/>
  <c r="K71" i="10"/>
  <c r="J71" i="10"/>
  <c r="I71" i="10"/>
  <c r="H71" i="10"/>
  <c r="G71" i="10"/>
  <c r="F71" i="10"/>
  <c r="E71" i="10"/>
  <c r="D71" i="10"/>
  <c r="C71" i="10"/>
  <c r="B71" i="10"/>
  <c r="A71" i="10"/>
  <c r="AK70" i="10"/>
  <c r="AJ70" i="10"/>
  <c r="AI70" i="10"/>
  <c r="AH70" i="10"/>
  <c r="AG70" i="10"/>
  <c r="AF70" i="10"/>
  <c r="AE70" i="10"/>
  <c r="AD70" i="10"/>
  <c r="AC70" i="10"/>
  <c r="AB70" i="10"/>
  <c r="AA70" i="10"/>
  <c r="Z70" i="10"/>
  <c r="Y70" i="10"/>
  <c r="X70" i="10"/>
  <c r="W70" i="10"/>
  <c r="V70" i="10"/>
  <c r="U70" i="10"/>
  <c r="T70" i="10"/>
  <c r="S70" i="10"/>
  <c r="R70" i="10"/>
  <c r="Q70" i="10"/>
  <c r="P70" i="10"/>
  <c r="O70" i="10"/>
  <c r="N70" i="10"/>
  <c r="M70" i="10"/>
  <c r="L70" i="10"/>
  <c r="K70" i="10"/>
  <c r="J70" i="10"/>
  <c r="I70" i="10"/>
  <c r="H70" i="10"/>
  <c r="G70" i="10"/>
  <c r="F70" i="10"/>
  <c r="E70" i="10"/>
  <c r="D70" i="10"/>
  <c r="C70" i="10"/>
  <c r="B70" i="10"/>
  <c r="A70" i="10"/>
  <c r="AK69" i="10"/>
  <c r="AJ69" i="10"/>
  <c r="AI69" i="10"/>
  <c r="AH69" i="10"/>
  <c r="AG69" i="10"/>
  <c r="AF69" i="10"/>
  <c r="AE69" i="10"/>
  <c r="AD69" i="10"/>
  <c r="AC69" i="10"/>
  <c r="AB69" i="10"/>
  <c r="AA69" i="10"/>
  <c r="Z69" i="10"/>
  <c r="Y69" i="10"/>
  <c r="X69" i="10"/>
  <c r="W69" i="10"/>
  <c r="V69" i="10"/>
  <c r="U69" i="10"/>
  <c r="T69" i="10"/>
  <c r="S69" i="10"/>
  <c r="R69" i="10"/>
  <c r="Q69" i="10"/>
  <c r="P69" i="10"/>
  <c r="O69" i="10"/>
  <c r="N69" i="10"/>
  <c r="M69" i="10"/>
  <c r="L69" i="10"/>
  <c r="K69" i="10"/>
  <c r="J69" i="10"/>
  <c r="I69" i="10"/>
  <c r="H69" i="10"/>
  <c r="G69" i="10"/>
  <c r="F69" i="10"/>
  <c r="E69" i="10"/>
  <c r="D69" i="10"/>
  <c r="C69" i="10"/>
  <c r="B69" i="10"/>
  <c r="A69" i="10"/>
  <c r="AK68" i="10"/>
  <c r="AJ68" i="10"/>
  <c r="AI68" i="10"/>
  <c r="AH68" i="10"/>
  <c r="AG68" i="10"/>
  <c r="AF68" i="10"/>
  <c r="AE68" i="10"/>
  <c r="AD68" i="10"/>
  <c r="AC68" i="10"/>
  <c r="AB68" i="10"/>
  <c r="AA68" i="10"/>
  <c r="Z68" i="10"/>
  <c r="Y68" i="10"/>
  <c r="X68" i="10"/>
  <c r="W68" i="10"/>
  <c r="V68" i="10"/>
  <c r="U68" i="10"/>
  <c r="T68" i="10"/>
  <c r="S68" i="10"/>
  <c r="R68" i="10"/>
  <c r="Q68" i="10"/>
  <c r="P68" i="10"/>
  <c r="O68" i="10"/>
  <c r="N68" i="10"/>
  <c r="M68" i="10"/>
  <c r="L68" i="10"/>
  <c r="K68" i="10"/>
  <c r="J68" i="10"/>
  <c r="I68" i="10"/>
  <c r="H68" i="10"/>
  <c r="G68" i="10"/>
  <c r="F68" i="10"/>
  <c r="E68" i="10"/>
  <c r="D68" i="10"/>
  <c r="C68" i="10"/>
  <c r="B68" i="10"/>
  <c r="A68" i="10"/>
  <c r="AK67" i="10"/>
  <c r="AJ67" i="10"/>
  <c r="AI67" i="10"/>
  <c r="AH67" i="10"/>
  <c r="AG67" i="10"/>
  <c r="AF67" i="10"/>
  <c r="AE67" i="10"/>
  <c r="AD67" i="10"/>
  <c r="AC67" i="10"/>
  <c r="AB67" i="10"/>
  <c r="AA67" i="10"/>
  <c r="Z67" i="10"/>
  <c r="Y67" i="10"/>
  <c r="X67" i="10"/>
  <c r="W67" i="10"/>
  <c r="V67" i="10"/>
  <c r="U67" i="10"/>
  <c r="T67" i="10"/>
  <c r="S67" i="10"/>
  <c r="R67" i="10"/>
  <c r="Q67" i="10"/>
  <c r="P67" i="10"/>
  <c r="O67" i="10"/>
  <c r="N67" i="10"/>
  <c r="M67" i="10"/>
  <c r="L67" i="10"/>
  <c r="K67" i="10"/>
  <c r="J67" i="10"/>
  <c r="I67" i="10"/>
  <c r="H67" i="10"/>
  <c r="G67" i="10"/>
  <c r="F67" i="10"/>
  <c r="E67" i="10"/>
  <c r="D67" i="10"/>
  <c r="C67" i="10"/>
  <c r="B67" i="10"/>
  <c r="A67" i="10"/>
  <c r="AK66" i="10"/>
  <c r="AJ66" i="10"/>
  <c r="AI66" i="10"/>
  <c r="AH66" i="10"/>
  <c r="AG66" i="10"/>
  <c r="AF66" i="10"/>
  <c r="AE66" i="10"/>
  <c r="AD66" i="10"/>
  <c r="AC66" i="10"/>
  <c r="AB66" i="10"/>
  <c r="AA66" i="10"/>
  <c r="Z66" i="10"/>
  <c r="Y66" i="10"/>
  <c r="X66" i="10"/>
  <c r="W66" i="10"/>
  <c r="V66" i="10"/>
  <c r="U66" i="10"/>
  <c r="T66" i="10"/>
  <c r="S66" i="10"/>
  <c r="R66" i="10"/>
  <c r="Q66" i="10"/>
  <c r="P66" i="10"/>
  <c r="O66" i="10"/>
  <c r="N66" i="10"/>
  <c r="M66" i="10"/>
  <c r="L66" i="10"/>
  <c r="K66" i="10"/>
  <c r="J66" i="10"/>
  <c r="I66" i="10"/>
  <c r="H66" i="10"/>
  <c r="G66" i="10"/>
  <c r="F66" i="10"/>
  <c r="E66" i="10"/>
  <c r="D66" i="10"/>
  <c r="C66" i="10"/>
  <c r="B66" i="10"/>
  <c r="A66" i="10"/>
  <c r="AK65" i="10"/>
  <c r="AJ65" i="10"/>
  <c r="AI65" i="10"/>
  <c r="AH65" i="10"/>
  <c r="AG65" i="10"/>
  <c r="AF65" i="10"/>
  <c r="AE65" i="10"/>
  <c r="AD65" i="10"/>
  <c r="AC65" i="10"/>
  <c r="AB65" i="10"/>
  <c r="AA65" i="10"/>
  <c r="Z65" i="10"/>
  <c r="Y65" i="10"/>
  <c r="X65" i="10"/>
  <c r="W65" i="10"/>
  <c r="V65" i="10"/>
  <c r="U65" i="10"/>
  <c r="T65" i="10"/>
  <c r="S65" i="10"/>
  <c r="R65" i="10"/>
  <c r="Q65" i="10"/>
  <c r="P65" i="10"/>
  <c r="O65" i="10"/>
  <c r="N65" i="10"/>
  <c r="M65" i="10"/>
  <c r="L65" i="10"/>
  <c r="K65" i="10"/>
  <c r="J65" i="10"/>
  <c r="I65" i="10"/>
  <c r="H65" i="10"/>
  <c r="G65" i="10"/>
  <c r="F65" i="10"/>
  <c r="E65" i="10"/>
  <c r="D65" i="10"/>
  <c r="C65" i="10"/>
  <c r="B65" i="10"/>
  <c r="A65" i="10"/>
  <c r="AK64" i="10"/>
  <c r="AJ64" i="10"/>
  <c r="AI64" i="10"/>
  <c r="AH64" i="10"/>
  <c r="AG64" i="10"/>
  <c r="AF64" i="10"/>
  <c r="AE64" i="10"/>
  <c r="AD64" i="10"/>
  <c r="AC64" i="10"/>
  <c r="AB64" i="10"/>
  <c r="AA64" i="10"/>
  <c r="Z64" i="10"/>
  <c r="Y64" i="10"/>
  <c r="X64" i="10"/>
  <c r="W64" i="10"/>
  <c r="V64" i="10"/>
  <c r="U64" i="10"/>
  <c r="T64" i="10"/>
  <c r="S64" i="10"/>
  <c r="R64" i="10"/>
  <c r="Q64" i="10"/>
  <c r="P64" i="10"/>
  <c r="O64" i="10"/>
  <c r="N64" i="10"/>
  <c r="M64" i="10"/>
  <c r="L64" i="10"/>
  <c r="K64" i="10"/>
  <c r="J64" i="10"/>
  <c r="I64" i="10"/>
  <c r="H64" i="10"/>
  <c r="G64" i="10"/>
  <c r="F64" i="10"/>
  <c r="E64" i="10"/>
  <c r="D64" i="10"/>
  <c r="C64" i="10"/>
  <c r="B64" i="10"/>
  <c r="A64" i="10"/>
  <c r="AK63" i="10"/>
  <c r="AJ63" i="10"/>
  <c r="AI63" i="10"/>
  <c r="AH63" i="10"/>
  <c r="AG63" i="10"/>
  <c r="AF63" i="10"/>
  <c r="AE63" i="10"/>
  <c r="AD63" i="10"/>
  <c r="AC63" i="10"/>
  <c r="AB63" i="10"/>
  <c r="AA63" i="10"/>
  <c r="Z63" i="10"/>
  <c r="Y63" i="10"/>
  <c r="X63" i="10"/>
  <c r="W63" i="10"/>
  <c r="V63" i="10"/>
  <c r="U63" i="10"/>
  <c r="T63" i="10"/>
  <c r="S63" i="10"/>
  <c r="R63" i="10"/>
  <c r="Q63" i="10"/>
  <c r="P63" i="10"/>
  <c r="O63" i="10"/>
  <c r="N63" i="10"/>
  <c r="M63" i="10"/>
  <c r="L63" i="10"/>
  <c r="K63" i="10"/>
  <c r="J63" i="10"/>
  <c r="I63" i="10"/>
  <c r="H63" i="10"/>
  <c r="G63" i="10"/>
  <c r="F63" i="10"/>
  <c r="E63" i="10"/>
  <c r="D63" i="10"/>
  <c r="C63" i="10"/>
  <c r="B63" i="10"/>
  <c r="A63" i="10"/>
  <c r="AK62" i="10"/>
  <c r="AJ62" i="10"/>
  <c r="AI62" i="10"/>
  <c r="AH62" i="10"/>
  <c r="AG62" i="10"/>
  <c r="AF62" i="10"/>
  <c r="AE62" i="10"/>
  <c r="AD62" i="10"/>
  <c r="AC62" i="10"/>
  <c r="AB62" i="10"/>
  <c r="AA62" i="10"/>
  <c r="Z62" i="10"/>
  <c r="Y62" i="10"/>
  <c r="X62" i="10"/>
  <c r="W62" i="10"/>
  <c r="V62" i="10"/>
  <c r="U62" i="10"/>
  <c r="T62" i="10"/>
  <c r="S62" i="10"/>
  <c r="R62" i="10"/>
  <c r="Q62" i="10"/>
  <c r="P62" i="10"/>
  <c r="O62" i="10"/>
  <c r="N62" i="10"/>
  <c r="M62" i="10"/>
  <c r="L62" i="10"/>
  <c r="K62" i="10"/>
  <c r="J62" i="10"/>
  <c r="I62" i="10"/>
  <c r="H62" i="10"/>
  <c r="G62" i="10"/>
  <c r="F62" i="10"/>
  <c r="E62" i="10"/>
  <c r="D62" i="10"/>
  <c r="C62" i="10"/>
  <c r="B62" i="10"/>
  <c r="A62" i="10"/>
  <c r="AK61" i="10"/>
  <c r="AJ61" i="10"/>
  <c r="AI61" i="10"/>
  <c r="AH61" i="10"/>
  <c r="AG61" i="10"/>
  <c r="AF61" i="10"/>
  <c r="AE61" i="10"/>
  <c r="AD61" i="10"/>
  <c r="AC61" i="10"/>
  <c r="AB61" i="10"/>
  <c r="AA61" i="10"/>
  <c r="Z61" i="10"/>
  <c r="Y61" i="10"/>
  <c r="X61" i="10"/>
  <c r="W61" i="10"/>
  <c r="V61" i="10"/>
  <c r="U61" i="10"/>
  <c r="T61" i="10"/>
  <c r="S61" i="10"/>
  <c r="R61" i="10"/>
  <c r="Q61" i="10"/>
  <c r="P61" i="10"/>
  <c r="O61" i="10"/>
  <c r="N61" i="10"/>
  <c r="M61" i="10"/>
  <c r="L61" i="10"/>
  <c r="K61" i="10"/>
  <c r="J61" i="10"/>
  <c r="I61" i="10"/>
  <c r="H61" i="10"/>
  <c r="G61" i="10"/>
  <c r="F61" i="10"/>
  <c r="E61" i="10"/>
  <c r="D61" i="10"/>
  <c r="C61" i="10"/>
  <c r="B61" i="10"/>
  <c r="A61" i="10"/>
  <c r="AK60" i="10"/>
  <c r="AJ60" i="10"/>
  <c r="AI60" i="10"/>
  <c r="AH60" i="10"/>
  <c r="AG60" i="10"/>
  <c r="AF60" i="10"/>
  <c r="AE60" i="10"/>
  <c r="AD60" i="10"/>
  <c r="AC60" i="10"/>
  <c r="AB60" i="10"/>
  <c r="AA60" i="10"/>
  <c r="Z60" i="10"/>
  <c r="Y60" i="10"/>
  <c r="X60" i="10"/>
  <c r="W60" i="10"/>
  <c r="V60" i="10"/>
  <c r="U60" i="10"/>
  <c r="T60" i="10"/>
  <c r="S60" i="10"/>
  <c r="R60" i="10"/>
  <c r="Q60" i="10"/>
  <c r="P60" i="10"/>
  <c r="O60" i="10"/>
  <c r="N60" i="10"/>
  <c r="M60" i="10"/>
  <c r="L60" i="10"/>
  <c r="K60" i="10"/>
  <c r="J60" i="10"/>
  <c r="I60" i="10"/>
  <c r="H60" i="10"/>
  <c r="G60" i="10"/>
  <c r="F60" i="10"/>
  <c r="E60" i="10"/>
  <c r="D60" i="10"/>
  <c r="C60" i="10"/>
  <c r="B60" i="10"/>
  <c r="A60" i="10"/>
  <c r="AK59" i="10"/>
  <c r="AJ59" i="10"/>
  <c r="AI59" i="10"/>
  <c r="AH59" i="10"/>
  <c r="AG59" i="10"/>
  <c r="AF59" i="10"/>
  <c r="AE59" i="10"/>
  <c r="AD59" i="10"/>
  <c r="AC59" i="10"/>
  <c r="AB59" i="10"/>
  <c r="AA59" i="10"/>
  <c r="Z59" i="10"/>
  <c r="Y59" i="10"/>
  <c r="X59" i="10"/>
  <c r="W59" i="10"/>
  <c r="V59" i="10"/>
  <c r="U59" i="10"/>
  <c r="T59" i="10"/>
  <c r="S59" i="10"/>
  <c r="R59" i="10"/>
  <c r="Q59" i="10"/>
  <c r="P59" i="10"/>
  <c r="O59" i="10"/>
  <c r="N59" i="10"/>
  <c r="M59" i="10"/>
  <c r="L59" i="10"/>
  <c r="K59" i="10"/>
  <c r="J59" i="10"/>
  <c r="I59" i="10"/>
  <c r="H59" i="10"/>
  <c r="G59" i="10"/>
  <c r="F59" i="10"/>
  <c r="E59" i="10"/>
  <c r="D59" i="10"/>
  <c r="C59" i="10"/>
  <c r="B59" i="10"/>
  <c r="A59" i="10"/>
  <c r="AK58" i="10"/>
  <c r="AJ58" i="10"/>
  <c r="AI58" i="10"/>
  <c r="AH58" i="10"/>
  <c r="AG58" i="10"/>
  <c r="AF58" i="10"/>
  <c r="AE58" i="10"/>
  <c r="AD58" i="10"/>
  <c r="AC58" i="10"/>
  <c r="AB58" i="10"/>
  <c r="AA58" i="10"/>
  <c r="Z58" i="10"/>
  <c r="Y58" i="10"/>
  <c r="X58" i="10"/>
  <c r="W58" i="10"/>
  <c r="V58" i="10"/>
  <c r="U58" i="10"/>
  <c r="T58" i="10"/>
  <c r="S58" i="10"/>
  <c r="R58" i="10"/>
  <c r="Q58" i="10"/>
  <c r="P58" i="10"/>
  <c r="O58" i="10"/>
  <c r="N58" i="10"/>
  <c r="M58" i="10"/>
  <c r="L58" i="10"/>
  <c r="K58" i="10"/>
  <c r="J58" i="10"/>
  <c r="I58" i="10"/>
  <c r="H58" i="10"/>
  <c r="G58" i="10"/>
  <c r="F58" i="10"/>
  <c r="E58" i="10"/>
  <c r="D58" i="10"/>
  <c r="C58" i="10"/>
  <c r="B58" i="10"/>
  <c r="A58" i="10"/>
  <c r="AK57" i="10"/>
  <c r="AJ57" i="10"/>
  <c r="AI57" i="10"/>
  <c r="AH57" i="10"/>
  <c r="AG57" i="10"/>
  <c r="AF57" i="10"/>
  <c r="AE57" i="10"/>
  <c r="AD57" i="10"/>
  <c r="AC57" i="10"/>
  <c r="AB57" i="10"/>
  <c r="AA57" i="10"/>
  <c r="Z57" i="10"/>
  <c r="Y57" i="10"/>
  <c r="X57" i="10"/>
  <c r="W57" i="10"/>
  <c r="V57" i="10"/>
  <c r="U57" i="10"/>
  <c r="T57" i="10"/>
  <c r="S57" i="10"/>
  <c r="R57" i="10"/>
  <c r="Q57" i="10"/>
  <c r="P57" i="10"/>
  <c r="O57" i="10"/>
  <c r="N57" i="10"/>
  <c r="M57" i="10"/>
  <c r="L57" i="10"/>
  <c r="K57" i="10"/>
  <c r="J57" i="10"/>
  <c r="I57" i="10"/>
  <c r="H57" i="10"/>
  <c r="G57" i="10"/>
  <c r="F57" i="10"/>
  <c r="E57" i="10"/>
  <c r="D57" i="10"/>
  <c r="C57" i="10"/>
  <c r="B57" i="10"/>
  <c r="A57" i="10"/>
  <c r="AK56" i="10"/>
  <c r="AJ56" i="10"/>
  <c r="AI56" i="10"/>
  <c r="AH56" i="10"/>
  <c r="AG56" i="10"/>
  <c r="AF56" i="10"/>
  <c r="AE56" i="10"/>
  <c r="AD56" i="10"/>
  <c r="AC56" i="10"/>
  <c r="AB56" i="10"/>
  <c r="AA56" i="10"/>
  <c r="Z56" i="10"/>
  <c r="Y56" i="10"/>
  <c r="X56" i="10"/>
  <c r="W56" i="10"/>
  <c r="V56" i="10"/>
  <c r="U56" i="10"/>
  <c r="T56" i="10"/>
  <c r="S56" i="10"/>
  <c r="R56" i="10"/>
  <c r="Q56" i="10"/>
  <c r="P56" i="10"/>
  <c r="O56" i="10"/>
  <c r="N56" i="10"/>
  <c r="M56" i="10"/>
  <c r="L56" i="10"/>
  <c r="K56" i="10"/>
  <c r="J56" i="10"/>
  <c r="I56" i="10"/>
  <c r="H56" i="10"/>
  <c r="G56" i="10"/>
  <c r="F56" i="10"/>
  <c r="E56" i="10"/>
  <c r="D56" i="10"/>
  <c r="C56" i="10"/>
  <c r="B56" i="10"/>
  <c r="A56" i="10"/>
  <c r="AK55" i="10"/>
  <c r="AJ55" i="10"/>
  <c r="AI55" i="10"/>
  <c r="AH55" i="10"/>
  <c r="AG55" i="10"/>
  <c r="AF55" i="10"/>
  <c r="AE55" i="10"/>
  <c r="AD55" i="10"/>
  <c r="AC55" i="10"/>
  <c r="AB55" i="10"/>
  <c r="AA55" i="10"/>
  <c r="Z55" i="10"/>
  <c r="Y55" i="10"/>
  <c r="X55" i="10"/>
  <c r="W55" i="10"/>
  <c r="V55" i="10"/>
  <c r="U55" i="10"/>
  <c r="T55" i="10"/>
  <c r="S55" i="10"/>
  <c r="R55" i="10"/>
  <c r="Q55" i="10"/>
  <c r="P55" i="10"/>
  <c r="O55" i="10"/>
  <c r="N55" i="10"/>
  <c r="M55" i="10"/>
  <c r="L55" i="10"/>
  <c r="K55" i="10"/>
  <c r="J55" i="10"/>
  <c r="I55" i="10"/>
  <c r="H55" i="10"/>
  <c r="G55" i="10"/>
  <c r="F55" i="10"/>
  <c r="E55" i="10"/>
  <c r="D55" i="10"/>
  <c r="C55" i="10"/>
  <c r="B55" i="10"/>
  <c r="A55" i="10"/>
  <c r="AK54" i="10"/>
  <c r="AJ54" i="10"/>
  <c r="AI54" i="10"/>
  <c r="AH54" i="10"/>
  <c r="AG54" i="10"/>
  <c r="AF54" i="10"/>
  <c r="AE54" i="10"/>
  <c r="AD54" i="10"/>
  <c r="AC54" i="10"/>
  <c r="AB54" i="10"/>
  <c r="AA54" i="10"/>
  <c r="Z54" i="10"/>
  <c r="Y54" i="10"/>
  <c r="X54" i="10"/>
  <c r="W54" i="10"/>
  <c r="V54" i="10"/>
  <c r="U54" i="10"/>
  <c r="T54" i="10"/>
  <c r="S54" i="10"/>
  <c r="R54" i="10"/>
  <c r="Q54" i="10"/>
  <c r="P54" i="10"/>
  <c r="O54" i="10"/>
  <c r="N54" i="10"/>
  <c r="M54" i="10"/>
  <c r="L54" i="10"/>
  <c r="K54" i="10"/>
  <c r="J54" i="10"/>
  <c r="I54" i="10"/>
  <c r="H54" i="10"/>
  <c r="G54" i="10"/>
  <c r="F54" i="10"/>
  <c r="E54" i="10"/>
  <c r="D54" i="10"/>
  <c r="C54" i="10"/>
  <c r="B54" i="10"/>
  <c r="A54" i="10"/>
  <c r="AK53" i="10"/>
  <c r="AJ53" i="10"/>
  <c r="AI53" i="10"/>
  <c r="AH53" i="10"/>
  <c r="AG53" i="10"/>
  <c r="AF53" i="10"/>
  <c r="AE53" i="10"/>
  <c r="AD53" i="10"/>
  <c r="AC53" i="10"/>
  <c r="AB53" i="10"/>
  <c r="AA53" i="10"/>
  <c r="Z53" i="10"/>
  <c r="Y53" i="10"/>
  <c r="X53" i="10"/>
  <c r="W53" i="10"/>
  <c r="V53" i="10"/>
  <c r="U53" i="10"/>
  <c r="T53" i="10"/>
  <c r="S53" i="10"/>
  <c r="R53" i="10"/>
  <c r="Q53" i="10"/>
  <c r="P53" i="10"/>
  <c r="O53" i="10"/>
  <c r="N53" i="10"/>
  <c r="M53" i="10"/>
  <c r="L53" i="10"/>
  <c r="K53" i="10"/>
  <c r="J53" i="10"/>
  <c r="I53" i="10"/>
  <c r="H53" i="10"/>
  <c r="G53" i="10"/>
  <c r="F53" i="10"/>
  <c r="E53" i="10"/>
  <c r="D53" i="10"/>
  <c r="C53" i="10"/>
  <c r="B53" i="10"/>
  <c r="A53" i="10"/>
  <c r="AK52" i="10"/>
  <c r="AJ52" i="10"/>
  <c r="AI52" i="10"/>
  <c r="AH52" i="10"/>
  <c r="AG52" i="10"/>
  <c r="AF52" i="10"/>
  <c r="AE52" i="10"/>
  <c r="AD52" i="10"/>
  <c r="AC52" i="10"/>
  <c r="AB52" i="10"/>
  <c r="AA52" i="10"/>
  <c r="Z52" i="10"/>
  <c r="Y52" i="10"/>
  <c r="X52" i="10"/>
  <c r="W52" i="10"/>
  <c r="V52" i="10"/>
  <c r="U52" i="10"/>
  <c r="T52" i="10"/>
  <c r="S52" i="10"/>
  <c r="R52" i="10"/>
  <c r="Q52" i="10"/>
  <c r="P52" i="10"/>
  <c r="O52" i="10"/>
  <c r="N52" i="10"/>
  <c r="M52" i="10"/>
  <c r="L52" i="10"/>
  <c r="K52" i="10"/>
  <c r="J52" i="10"/>
  <c r="I52" i="10"/>
  <c r="H52" i="10"/>
  <c r="G52" i="10"/>
  <c r="F52" i="10"/>
  <c r="E52" i="10"/>
  <c r="D52" i="10"/>
  <c r="C52" i="10"/>
  <c r="B52" i="10"/>
  <c r="A52" i="10"/>
  <c r="AK51" i="10"/>
  <c r="AJ51" i="10"/>
  <c r="AI51" i="10"/>
  <c r="AH51" i="10"/>
  <c r="AG51" i="10"/>
  <c r="AF51" i="10"/>
  <c r="AE51" i="10"/>
  <c r="AD51" i="10"/>
  <c r="AC51" i="10"/>
  <c r="AB51" i="10"/>
  <c r="AA51" i="10"/>
  <c r="Z51" i="10"/>
  <c r="Y51" i="10"/>
  <c r="X51" i="10"/>
  <c r="W51" i="10"/>
  <c r="V51" i="10"/>
  <c r="U51" i="10"/>
  <c r="T51" i="10"/>
  <c r="S51" i="10"/>
  <c r="R51" i="10"/>
  <c r="Q51" i="10"/>
  <c r="P51" i="10"/>
  <c r="O51" i="10"/>
  <c r="N51" i="10"/>
  <c r="M51" i="10"/>
  <c r="L51" i="10"/>
  <c r="K51" i="10"/>
  <c r="J51" i="10"/>
  <c r="I51" i="10"/>
  <c r="H51" i="10"/>
  <c r="G51" i="10"/>
  <c r="F51" i="10"/>
  <c r="E51" i="10"/>
  <c r="D51" i="10"/>
  <c r="C51" i="10"/>
  <c r="B51" i="10"/>
  <c r="A51" i="10"/>
  <c r="AK50" i="10"/>
  <c r="AJ50" i="10"/>
  <c r="AI50" i="10"/>
  <c r="AH50" i="10"/>
  <c r="AG50" i="10"/>
  <c r="AF50" i="10"/>
  <c r="AE50" i="10"/>
  <c r="AD50" i="10"/>
  <c r="AC50" i="10"/>
  <c r="AB50" i="10"/>
  <c r="AA50" i="10"/>
  <c r="Z50" i="10"/>
  <c r="Y50" i="10"/>
  <c r="X50" i="10"/>
  <c r="W50" i="10"/>
  <c r="V50" i="10"/>
  <c r="U50" i="10"/>
  <c r="T50" i="10"/>
  <c r="S50" i="10"/>
  <c r="R50" i="10"/>
  <c r="Q50" i="10"/>
  <c r="P50" i="10"/>
  <c r="O50" i="10"/>
  <c r="N50" i="10"/>
  <c r="M50" i="10"/>
  <c r="L50" i="10"/>
  <c r="K50" i="10"/>
  <c r="J50" i="10"/>
  <c r="I50" i="10"/>
  <c r="H50" i="10"/>
  <c r="G50" i="10"/>
  <c r="F50" i="10"/>
  <c r="E50" i="10"/>
  <c r="D50" i="10"/>
  <c r="C50" i="10"/>
  <c r="B50" i="10"/>
  <c r="A50" i="10"/>
  <c r="AK49" i="10"/>
  <c r="AJ49" i="10"/>
  <c r="AI49" i="10"/>
  <c r="AH49" i="10"/>
  <c r="AG49" i="10"/>
  <c r="AF49" i="10"/>
  <c r="AE49" i="10"/>
  <c r="AD49" i="10"/>
  <c r="AC49" i="10"/>
  <c r="AB49" i="10"/>
  <c r="AA49" i="10"/>
  <c r="Z49" i="10"/>
  <c r="Y49" i="10"/>
  <c r="X49" i="10"/>
  <c r="W49" i="10"/>
  <c r="V49" i="10"/>
  <c r="U49" i="10"/>
  <c r="T49" i="10"/>
  <c r="S49" i="10"/>
  <c r="R49" i="10"/>
  <c r="Q49" i="10"/>
  <c r="P49" i="10"/>
  <c r="O49" i="10"/>
  <c r="N49" i="10"/>
  <c r="M49" i="10"/>
  <c r="L49" i="10"/>
  <c r="K49" i="10"/>
  <c r="J49" i="10"/>
  <c r="I49" i="10"/>
  <c r="H49" i="10"/>
  <c r="G49" i="10"/>
  <c r="F49" i="10"/>
  <c r="E49" i="10"/>
  <c r="D49" i="10"/>
  <c r="C49" i="10"/>
  <c r="B49" i="10"/>
  <c r="A49" i="10"/>
  <c r="AK48" i="10"/>
  <c r="AJ48" i="10"/>
  <c r="AI48" i="10"/>
  <c r="AH48" i="10"/>
  <c r="AG48" i="10"/>
  <c r="AF48" i="10"/>
  <c r="AE48" i="10"/>
  <c r="AD48" i="10"/>
  <c r="AC48" i="10"/>
  <c r="AB48" i="10"/>
  <c r="AA48" i="10"/>
  <c r="Z48" i="10"/>
  <c r="Y48" i="10"/>
  <c r="X48" i="10"/>
  <c r="W48" i="10"/>
  <c r="V48" i="10"/>
  <c r="U48" i="10"/>
  <c r="T48" i="10"/>
  <c r="S48" i="10"/>
  <c r="R48" i="10"/>
  <c r="Q48" i="10"/>
  <c r="P48" i="10"/>
  <c r="O48" i="10"/>
  <c r="N48" i="10"/>
  <c r="M48" i="10"/>
  <c r="L48" i="10"/>
  <c r="K48" i="10"/>
  <c r="J48" i="10"/>
  <c r="I48" i="10"/>
  <c r="H48" i="10"/>
  <c r="G48" i="10"/>
  <c r="F48" i="10"/>
  <c r="E48" i="10"/>
  <c r="D48" i="10"/>
  <c r="C48" i="10"/>
  <c r="B48" i="10"/>
  <c r="A48" i="10"/>
  <c r="AK47" i="10"/>
  <c r="AJ47" i="10"/>
  <c r="AI47" i="10"/>
  <c r="AH47" i="10"/>
  <c r="AG47" i="10"/>
  <c r="AF47" i="10"/>
  <c r="AE47" i="10"/>
  <c r="AD47" i="10"/>
  <c r="AC47" i="10"/>
  <c r="AB47" i="10"/>
  <c r="AA47" i="10"/>
  <c r="Z47" i="10"/>
  <c r="Y47" i="10"/>
  <c r="X47" i="10"/>
  <c r="W47" i="10"/>
  <c r="V47" i="10"/>
  <c r="U47" i="10"/>
  <c r="T47" i="10"/>
  <c r="S47" i="10"/>
  <c r="R47" i="10"/>
  <c r="Q47" i="10"/>
  <c r="P47" i="10"/>
  <c r="O47" i="10"/>
  <c r="N47" i="10"/>
  <c r="M47" i="10"/>
  <c r="L47" i="10"/>
  <c r="K47" i="10"/>
  <c r="J47" i="10"/>
  <c r="I47" i="10"/>
  <c r="H47" i="10"/>
  <c r="G47" i="10"/>
  <c r="F47" i="10"/>
  <c r="E47" i="10"/>
  <c r="D47" i="10"/>
  <c r="C47" i="10"/>
  <c r="B47" i="10"/>
  <c r="A47" i="10"/>
  <c r="AK46" i="10"/>
  <c r="AJ46" i="10"/>
  <c r="AI46" i="10"/>
  <c r="AH46" i="10"/>
  <c r="AG46" i="10"/>
  <c r="AF46" i="10"/>
  <c r="AE46" i="10"/>
  <c r="AD46" i="10"/>
  <c r="AC46" i="10"/>
  <c r="AB46" i="10"/>
  <c r="AA46" i="10"/>
  <c r="Z46" i="10"/>
  <c r="Y46" i="10"/>
  <c r="X46" i="10"/>
  <c r="W46" i="10"/>
  <c r="V46" i="10"/>
  <c r="U46" i="10"/>
  <c r="T46" i="10"/>
  <c r="S46" i="10"/>
  <c r="R46" i="10"/>
  <c r="Q46" i="10"/>
  <c r="P46" i="10"/>
  <c r="O46" i="10"/>
  <c r="N46" i="10"/>
  <c r="M46" i="10"/>
  <c r="L46" i="10"/>
  <c r="K46" i="10"/>
  <c r="J46" i="10"/>
  <c r="I46" i="10"/>
  <c r="H46" i="10"/>
  <c r="G46" i="10"/>
  <c r="F46" i="10"/>
  <c r="E46" i="10"/>
  <c r="D46" i="10"/>
  <c r="C46" i="10"/>
  <c r="B46" i="10"/>
  <c r="A46" i="10"/>
  <c r="AK45" i="10"/>
  <c r="AJ45" i="10"/>
  <c r="AI45" i="10"/>
  <c r="AH45" i="10"/>
  <c r="AG45" i="10"/>
  <c r="AF45" i="10"/>
  <c r="AE45" i="10"/>
  <c r="AD45" i="10"/>
  <c r="AC45" i="10"/>
  <c r="AB45" i="10"/>
  <c r="AA45" i="10"/>
  <c r="Z45" i="10"/>
  <c r="Y45" i="10"/>
  <c r="X45" i="10"/>
  <c r="W45" i="10"/>
  <c r="V45" i="10"/>
  <c r="U45" i="10"/>
  <c r="T45" i="10"/>
  <c r="S45" i="10"/>
  <c r="R45" i="10"/>
  <c r="Q45" i="10"/>
  <c r="P45" i="10"/>
  <c r="O45" i="10"/>
  <c r="N45" i="10"/>
  <c r="M45" i="10"/>
  <c r="L45" i="10"/>
  <c r="K45" i="10"/>
  <c r="J45" i="10"/>
  <c r="I45" i="10"/>
  <c r="H45" i="10"/>
  <c r="G45" i="10"/>
  <c r="F45" i="10"/>
  <c r="E45" i="10"/>
  <c r="D45" i="10"/>
  <c r="C45" i="10"/>
  <c r="B45" i="10"/>
  <c r="A45" i="10"/>
  <c r="AK44" i="10"/>
  <c r="AJ44" i="10"/>
  <c r="AI44" i="10"/>
  <c r="AH44" i="10"/>
  <c r="AG44" i="10"/>
  <c r="AF44" i="10"/>
  <c r="AE44" i="10"/>
  <c r="AD44" i="10"/>
  <c r="AC44" i="10"/>
  <c r="AB44" i="10"/>
  <c r="AA44" i="10"/>
  <c r="Z44" i="10"/>
  <c r="Y44" i="10"/>
  <c r="X44" i="10"/>
  <c r="W44" i="10"/>
  <c r="V44" i="10"/>
  <c r="U44" i="10"/>
  <c r="T44" i="10"/>
  <c r="S44" i="10"/>
  <c r="R44" i="10"/>
  <c r="Q44" i="10"/>
  <c r="P44" i="10"/>
  <c r="O44" i="10"/>
  <c r="N44" i="10"/>
  <c r="M44" i="10"/>
  <c r="L44" i="10"/>
  <c r="K44" i="10"/>
  <c r="J44" i="10"/>
  <c r="I44" i="10"/>
  <c r="H44" i="10"/>
  <c r="G44" i="10"/>
  <c r="F44" i="10"/>
  <c r="E44" i="10"/>
  <c r="D44" i="10"/>
  <c r="C44" i="10"/>
  <c r="B44" i="10"/>
  <c r="A44" i="10"/>
  <c r="AK43" i="10"/>
  <c r="AJ43" i="10"/>
  <c r="AI43" i="10"/>
  <c r="AH43" i="10"/>
  <c r="AG43" i="10"/>
  <c r="AF43" i="10"/>
  <c r="AE43" i="10"/>
  <c r="AD43" i="10"/>
  <c r="AC43" i="10"/>
  <c r="AB43" i="10"/>
  <c r="AA43" i="10"/>
  <c r="Z43" i="10"/>
  <c r="Y43" i="10"/>
  <c r="X43" i="10"/>
  <c r="W43" i="10"/>
  <c r="V43" i="10"/>
  <c r="U43" i="10"/>
  <c r="T43" i="10"/>
  <c r="S43" i="10"/>
  <c r="R43" i="10"/>
  <c r="Q43" i="10"/>
  <c r="P43" i="10"/>
  <c r="O43" i="10"/>
  <c r="N43" i="10"/>
  <c r="M43" i="10"/>
  <c r="L43" i="10"/>
  <c r="K43" i="10"/>
  <c r="J43" i="10"/>
  <c r="I43" i="10"/>
  <c r="H43" i="10"/>
  <c r="G43" i="10"/>
  <c r="F43" i="10"/>
  <c r="E43" i="10"/>
  <c r="D43" i="10"/>
  <c r="C43" i="10"/>
  <c r="B43" i="10"/>
  <c r="A43" i="10"/>
  <c r="AK42" i="10"/>
  <c r="AJ42" i="10"/>
  <c r="AI42" i="10"/>
  <c r="AH42" i="10"/>
  <c r="AG42" i="10"/>
  <c r="AF42" i="10"/>
  <c r="AE42" i="10"/>
  <c r="AD42" i="10"/>
  <c r="AC42" i="10"/>
  <c r="AB42" i="10"/>
  <c r="AA42" i="10"/>
  <c r="Z42" i="10"/>
  <c r="Y42" i="10"/>
  <c r="X42" i="10"/>
  <c r="W42" i="10"/>
  <c r="V42" i="10"/>
  <c r="U42" i="10"/>
  <c r="T42" i="10"/>
  <c r="S42" i="10"/>
  <c r="R42" i="10"/>
  <c r="Q42" i="10"/>
  <c r="P42" i="10"/>
  <c r="O42" i="10"/>
  <c r="N42" i="10"/>
  <c r="M42" i="10"/>
  <c r="L42" i="10"/>
  <c r="K42" i="10"/>
  <c r="J42" i="10"/>
  <c r="I42" i="10"/>
  <c r="H42" i="10"/>
  <c r="G42" i="10"/>
  <c r="F42" i="10"/>
  <c r="E42" i="10"/>
  <c r="D42" i="10"/>
  <c r="C42" i="10"/>
  <c r="B42" i="10"/>
  <c r="A42" i="10"/>
  <c r="AK41" i="10"/>
  <c r="AJ41" i="10"/>
  <c r="AI41" i="10"/>
  <c r="AH41" i="10"/>
  <c r="AG41" i="10"/>
  <c r="AF41" i="10"/>
  <c r="AE41" i="10"/>
  <c r="AD41" i="10"/>
  <c r="AC41" i="10"/>
  <c r="AB41" i="10"/>
  <c r="AA41" i="10"/>
  <c r="Z41" i="10"/>
  <c r="Y41" i="10"/>
  <c r="X41" i="10"/>
  <c r="W41" i="10"/>
  <c r="V41" i="10"/>
  <c r="U41" i="10"/>
  <c r="T41" i="10"/>
  <c r="S41" i="10"/>
  <c r="R41" i="10"/>
  <c r="Q41" i="10"/>
  <c r="P41" i="10"/>
  <c r="O41" i="10"/>
  <c r="N41" i="10"/>
  <c r="M41" i="10"/>
  <c r="L41" i="10"/>
  <c r="K41" i="10"/>
  <c r="J41" i="10"/>
  <c r="I41" i="10"/>
  <c r="H41" i="10"/>
  <c r="G41" i="10"/>
  <c r="F41" i="10"/>
  <c r="E41" i="10"/>
  <c r="D41" i="10"/>
  <c r="C41" i="10"/>
  <c r="B41" i="10"/>
  <c r="A41" i="10"/>
  <c r="AK40" i="10"/>
  <c r="AJ40" i="10"/>
  <c r="AI40" i="10"/>
  <c r="AH40" i="10"/>
  <c r="AG40" i="10"/>
  <c r="AF40" i="10"/>
  <c r="AE40" i="10"/>
  <c r="AD40" i="10"/>
  <c r="AC40" i="10"/>
  <c r="AB40" i="10"/>
  <c r="AA40" i="10"/>
  <c r="Z40" i="10"/>
  <c r="Y40" i="10"/>
  <c r="X40" i="10"/>
  <c r="W40" i="10"/>
  <c r="V40" i="10"/>
  <c r="U40" i="10"/>
  <c r="T40" i="10"/>
  <c r="S40" i="10"/>
  <c r="R40" i="10"/>
  <c r="Q40" i="10"/>
  <c r="P40" i="10"/>
  <c r="O40" i="10"/>
  <c r="N40" i="10"/>
  <c r="M40" i="10"/>
  <c r="L40" i="10"/>
  <c r="K40" i="10"/>
  <c r="J40" i="10"/>
  <c r="I40" i="10"/>
  <c r="H40" i="10"/>
  <c r="G40" i="10"/>
  <c r="F40" i="10"/>
  <c r="E40" i="10"/>
  <c r="D40" i="10"/>
  <c r="C40" i="10"/>
  <c r="B40" i="10"/>
  <c r="A40" i="10"/>
  <c r="AK39" i="10"/>
  <c r="AJ39" i="10"/>
  <c r="AI39" i="10"/>
  <c r="AH39" i="10"/>
  <c r="AG39" i="10"/>
  <c r="AF39" i="10"/>
  <c r="AE39" i="10"/>
  <c r="AD39" i="10"/>
  <c r="AC39" i="10"/>
  <c r="AB39" i="10"/>
  <c r="AA39" i="10"/>
  <c r="Z39" i="10"/>
  <c r="Y39" i="10"/>
  <c r="X39" i="10"/>
  <c r="W39" i="10"/>
  <c r="V39" i="10"/>
  <c r="U39" i="10"/>
  <c r="T39" i="10"/>
  <c r="S39" i="10"/>
  <c r="R39" i="10"/>
  <c r="Q39" i="10"/>
  <c r="P39" i="10"/>
  <c r="O39" i="10"/>
  <c r="N39" i="10"/>
  <c r="M39" i="10"/>
  <c r="L39" i="10"/>
  <c r="K39" i="10"/>
  <c r="J39" i="10"/>
  <c r="I39" i="10"/>
  <c r="H39" i="10"/>
  <c r="G39" i="10"/>
  <c r="F39" i="10"/>
  <c r="E39" i="10"/>
  <c r="D39" i="10"/>
  <c r="C39" i="10"/>
  <c r="B39" i="10"/>
  <c r="A39" i="10"/>
  <c r="AK38" i="10"/>
  <c r="AJ38" i="10"/>
  <c r="AI38" i="10"/>
  <c r="AH38" i="10"/>
  <c r="AG38" i="10"/>
  <c r="AF38" i="10"/>
  <c r="AE38" i="10"/>
  <c r="AD38" i="10"/>
  <c r="AC38" i="10"/>
  <c r="AB38" i="10"/>
  <c r="AA38" i="10"/>
  <c r="Z38" i="10"/>
  <c r="Y38" i="10"/>
  <c r="X38" i="10"/>
  <c r="W38" i="10"/>
  <c r="V38" i="10"/>
  <c r="U38" i="10"/>
  <c r="T38" i="10"/>
  <c r="S38" i="10"/>
  <c r="R38" i="10"/>
  <c r="Q38" i="10"/>
  <c r="P38" i="10"/>
  <c r="O38" i="10"/>
  <c r="N38" i="10"/>
  <c r="M38" i="10"/>
  <c r="L38" i="10"/>
  <c r="K38" i="10"/>
  <c r="J38" i="10"/>
  <c r="I38" i="10"/>
  <c r="H38" i="10"/>
  <c r="G38" i="10"/>
  <c r="F38" i="10"/>
  <c r="E38" i="10"/>
  <c r="D38" i="10"/>
  <c r="C38" i="10"/>
  <c r="B38" i="10"/>
  <c r="A38" i="10"/>
  <c r="AK37" i="10"/>
  <c r="AJ37" i="10"/>
  <c r="AI37" i="10"/>
  <c r="AH37" i="10"/>
  <c r="AG37" i="10"/>
  <c r="AF37" i="10"/>
  <c r="AE37" i="10"/>
  <c r="AD37" i="10"/>
  <c r="AC37" i="10"/>
  <c r="AB37" i="10"/>
  <c r="AA37" i="10"/>
  <c r="Z37" i="10"/>
  <c r="Y37" i="10"/>
  <c r="X37" i="10"/>
  <c r="W37" i="10"/>
  <c r="V37" i="10"/>
  <c r="U37" i="10"/>
  <c r="T37" i="10"/>
  <c r="S37" i="10"/>
  <c r="R37" i="10"/>
  <c r="Q37" i="10"/>
  <c r="P37" i="10"/>
  <c r="O37" i="10"/>
  <c r="N37" i="10"/>
  <c r="M37" i="10"/>
  <c r="L37" i="10"/>
  <c r="K37" i="10"/>
  <c r="J37" i="10"/>
  <c r="I37" i="10"/>
  <c r="H37" i="10"/>
  <c r="G37" i="10"/>
  <c r="F37" i="10"/>
  <c r="E37" i="10"/>
  <c r="D37" i="10"/>
  <c r="C37" i="10"/>
  <c r="B37" i="10"/>
  <c r="A37" i="10"/>
  <c r="AK36" i="10"/>
  <c r="AJ36" i="10"/>
  <c r="AI36" i="10"/>
  <c r="AH36" i="10"/>
  <c r="AG36" i="10"/>
  <c r="AF36" i="10"/>
  <c r="AE36" i="10"/>
  <c r="AD36" i="10"/>
  <c r="AC36" i="10"/>
  <c r="AB36" i="10"/>
  <c r="AA36" i="10"/>
  <c r="Z36" i="10"/>
  <c r="Y36" i="10"/>
  <c r="X36" i="10"/>
  <c r="W36" i="10"/>
  <c r="V36" i="10"/>
  <c r="U36" i="10"/>
  <c r="T36" i="10"/>
  <c r="S36" i="10"/>
  <c r="R36" i="10"/>
  <c r="Q36" i="10"/>
  <c r="P36" i="10"/>
  <c r="O36" i="10"/>
  <c r="N36" i="10"/>
  <c r="M36" i="10"/>
  <c r="L36" i="10"/>
  <c r="K36" i="10"/>
  <c r="J36" i="10"/>
  <c r="I36" i="10"/>
  <c r="H36" i="10"/>
  <c r="G36" i="10"/>
  <c r="F36" i="10"/>
  <c r="E36" i="10"/>
  <c r="D36" i="10"/>
  <c r="C36" i="10"/>
  <c r="B36" i="10"/>
  <c r="A36" i="10"/>
  <c r="AK35" i="10"/>
  <c r="AJ35" i="10"/>
  <c r="AI35" i="10"/>
  <c r="AH35" i="10"/>
  <c r="AG35" i="10"/>
  <c r="AF35" i="10"/>
  <c r="AE35" i="10"/>
  <c r="AD35" i="10"/>
  <c r="AC35" i="10"/>
  <c r="AB35" i="10"/>
  <c r="AA35" i="10"/>
  <c r="Z35" i="10"/>
  <c r="Y35" i="10"/>
  <c r="X35" i="10"/>
  <c r="W35" i="10"/>
  <c r="V35" i="10"/>
  <c r="U35" i="10"/>
  <c r="T35" i="10"/>
  <c r="S35" i="10"/>
  <c r="R35" i="10"/>
  <c r="Q35" i="10"/>
  <c r="P35" i="10"/>
  <c r="O35" i="10"/>
  <c r="N35" i="10"/>
  <c r="M35" i="10"/>
  <c r="L35" i="10"/>
  <c r="K35" i="10"/>
  <c r="J35" i="10"/>
  <c r="I35" i="10"/>
  <c r="H35" i="10"/>
  <c r="G35" i="10"/>
  <c r="F35" i="10"/>
  <c r="E35" i="10"/>
  <c r="D35" i="10"/>
  <c r="C35" i="10"/>
  <c r="B35" i="10"/>
  <c r="A35" i="10"/>
  <c r="AK34" i="10"/>
  <c r="AJ34" i="10"/>
  <c r="AI34" i="10"/>
  <c r="AH34" i="10"/>
  <c r="AG34" i="10"/>
  <c r="AF34" i="10"/>
  <c r="AE34" i="10"/>
  <c r="AD34" i="10"/>
  <c r="AC34" i="10"/>
  <c r="AB34" i="10"/>
  <c r="AA34" i="10"/>
  <c r="Z34" i="10"/>
  <c r="Y34" i="10"/>
  <c r="X34" i="10"/>
  <c r="W34" i="10"/>
  <c r="V34" i="10"/>
  <c r="U34" i="10"/>
  <c r="T34" i="10"/>
  <c r="S34" i="10"/>
  <c r="R34" i="10"/>
  <c r="Q34" i="10"/>
  <c r="P34" i="10"/>
  <c r="O34" i="10"/>
  <c r="N34" i="10"/>
  <c r="M34" i="10"/>
  <c r="L34" i="10"/>
  <c r="K34" i="10"/>
  <c r="J34" i="10"/>
  <c r="I34" i="10"/>
  <c r="H34" i="10"/>
  <c r="G34" i="10"/>
  <c r="F34" i="10"/>
  <c r="E34" i="10"/>
  <c r="D34" i="10"/>
  <c r="C34" i="10"/>
  <c r="B34" i="10"/>
  <c r="A34" i="10"/>
  <c r="AK33" i="10"/>
  <c r="AJ33" i="10"/>
  <c r="AI33" i="10"/>
  <c r="AH33" i="10"/>
  <c r="AG33" i="10"/>
  <c r="AF33" i="10"/>
  <c r="AE33" i="10"/>
  <c r="AD33" i="10"/>
  <c r="AC33" i="10"/>
  <c r="AB33" i="10"/>
  <c r="AA33" i="10"/>
  <c r="Z33" i="10"/>
  <c r="Y33" i="10"/>
  <c r="X33" i="10"/>
  <c r="W33" i="10"/>
  <c r="V33" i="10"/>
  <c r="U33" i="10"/>
  <c r="T33" i="10"/>
  <c r="S33" i="10"/>
  <c r="R33" i="10"/>
  <c r="Q33" i="10"/>
  <c r="P33" i="10"/>
  <c r="O33" i="10"/>
  <c r="N33" i="10"/>
  <c r="M33" i="10"/>
  <c r="L33" i="10"/>
  <c r="K33" i="10"/>
  <c r="J33" i="10"/>
  <c r="I33" i="10"/>
  <c r="H33" i="10"/>
  <c r="G33" i="10"/>
  <c r="F33" i="10"/>
  <c r="E33" i="10"/>
  <c r="D33" i="10"/>
  <c r="C33" i="10"/>
  <c r="B33" i="10"/>
  <c r="A33" i="10"/>
  <c r="AK32" i="10"/>
  <c r="AJ32" i="10"/>
  <c r="AI32" i="10"/>
  <c r="AH32" i="10"/>
  <c r="AG32" i="10"/>
  <c r="AF32" i="10"/>
  <c r="AE32" i="10"/>
  <c r="AD32" i="10"/>
  <c r="AC32" i="10"/>
  <c r="AB32" i="10"/>
  <c r="AA32" i="10"/>
  <c r="Z32" i="10"/>
  <c r="Y32" i="10"/>
  <c r="X32" i="10"/>
  <c r="W32" i="10"/>
  <c r="V32" i="10"/>
  <c r="U32" i="10"/>
  <c r="T32" i="10"/>
  <c r="S32" i="10"/>
  <c r="R32" i="10"/>
  <c r="Q32" i="10"/>
  <c r="P32" i="10"/>
  <c r="O32" i="10"/>
  <c r="N32" i="10"/>
  <c r="M32" i="10"/>
  <c r="L32" i="10"/>
  <c r="K32" i="10"/>
  <c r="J32" i="10"/>
  <c r="I32" i="10"/>
  <c r="H32" i="10"/>
  <c r="G32" i="10"/>
  <c r="F32" i="10"/>
  <c r="E32" i="10"/>
  <c r="D32" i="10"/>
  <c r="C32" i="10"/>
  <c r="B32" i="10"/>
  <c r="A32" i="10"/>
  <c r="AK31" i="10"/>
  <c r="AJ31" i="10"/>
  <c r="AI31" i="10"/>
  <c r="AH31" i="10"/>
  <c r="AG31" i="10"/>
  <c r="AF31" i="10"/>
  <c r="AE31" i="10"/>
  <c r="AD31" i="10"/>
  <c r="AC31" i="10"/>
  <c r="AB31" i="10"/>
  <c r="AA31" i="10"/>
  <c r="Z31" i="10"/>
  <c r="Y31" i="10"/>
  <c r="X31" i="10"/>
  <c r="W31" i="10"/>
  <c r="V31" i="10"/>
  <c r="U31" i="10"/>
  <c r="T31" i="10"/>
  <c r="S31" i="10"/>
  <c r="R31" i="10"/>
  <c r="Q31" i="10"/>
  <c r="P31" i="10"/>
  <c r="O31" i="10"/>
  <c r="N31" i="10"/>
  <c r="M31" i="10"/>
  <c r="L31" i="10"/>
  <c r="K31" i="10"/>
  <c r="J31" i="10"/>
  <c r="I31" i="10"/>
  <c r="H31" i="10"/>
  <c r="G31" i="10"/>
  <c r="F31" i="10"/>
  <c r="E31" i="10"/>
  <c r="D31" i="10"/>
  <c r="C31" i="10"/>
  <c r="B31" i="10"/>
  <c r="A31" i="10"/>
  <c r="AK30" i="10"/>
  <c r="AJ30" i="10"/>
  <c r="AI30" i="10"/>
  <c r="AH30" i="10"/>
  <c r="AG30" i="10"/>
  <c r="AF30" i="10"/>
  <c r="AE30" i="10"/>
  <c r="AD30" i="10"/>
  <c r="AC30" i="10"/>
  <c r="AB30" i="10"/>
  <c r="AA30" i="10"/>
  <c r="Z30" i="10"/>
  <c r="Y30" i="10"/>
  <c r="X30" i="10"/>
  <c r="W30" i="10"/>
  <c r="V30" i="10"/>
  <c r="U30" i="10"/>
  <c r="T30" i="10"/>
  <c r="S30" i="10"/>
  <c r="R30" i="10"/>
  <c r="Q30" i="10"/>
  <c r="P30" i="10"/>
  <c r="O30" i="10"/>
  <c r="N30" i="10"/>
  <c r="M30" i="10"/>
  <c r="L30" i="10"/>
  <c r="K30" i="10"/>
  <c r="J30" i="10"/>
  <c r="I30" i="10"/>
  <c r="H30" i="10"/>
  <c r="G30" i="10"/>
  <c r="F30" i="10"/>
  <c r="E30" i="10"/>
  <c r="D30" i="10"/>
  <c r="C30" i="10"/>
  <c r="B30" i="10"/>
  <c r="A30" i="10"/>
  <c r="AK29" i="10"/>
  <c r="AJ29" i="10"/>
  <c r="AI29" i="10"/>
  <c r="AH29" i="10"/>
  <c r="AG29" i="10"/>
  <c r="AF29" i="10"/>
  <c r="AE29" i="10"/>
  <c r="AD29" i="10"/>
  <c r="AC29" i="10"/>
  <c r="AB29" i="10"/>
  <c r="AA29" i="10"/>
  <c r="Z29" i="10"/>
  <c r="Y29" i="10"/>
  <c r="X29" i="10"/>
  <c r="W29" i="10"/>
  <c r="V29" i="10"/>
  <c r="U29" i="10"/>
  <c r="T29" i="10"/>
  <c r="S29" i="10"/>
  <c r="R29" i="10"/>
  <c r="Q29" i="10"/>
  <c r="P29" i="10"/>
  <c r="O29" i="10"/>
  <c r="N29" i="10"/>
  <c r="M29" i="10"/>
  <c r="L29" i="10"/>
  <c r="K29" i="10"/>
  <c r="J29" i="10"/>
  <c r="I29" i="10"/>
  <c r="H29" i="10"/>
  <c r="G29" i="10"/>
  <c r="F29" i="10"/>
  <c r="E29" i="10"/>
  <c r="D29" i="10"/>
  <c r="C29" i="10"/>
  <c r="B29" i="10"/>
  <c r="A29" i="10"/>
  <c r="AK28" i="10"/>
  <c r="AJ28" i="10"/>
  <c r="AI28" i="10"/>
  <c r="AH28" i="10"/>
  <c r="AG28" i="10"/>
  <c r="AF28" i="10"/>
  <c r="AE28" i="10"/>
  <c r="AD28" i="10"/>
  <c r="AC28" i="10"/>
  <c r="AB28" i="10"/>
  <c r="AA28" i="10"/>
  <c r="Z28" i="10"/>
  <c r="Y28" i="10"/>
  <c r="X28" i="10"/>
  <c r="W28" i="10"/>
  <c r="V28" i="10"/>
  <c r="U28" i="10"/>
  <c r="T28" i="10"/>
  <c r="S28" i="10"/>
  <c r="R28" i="10"/>
  <c r="Q28" i="10"/>
  <c r="P28" i="10"/>
  <c r="O28" i="10"/>
  <c r="N28" i="10"/>
  <c r="M28" i="10"/>
  <c r="L28" i="10"/>
  <c r="K28" i="10"/>
  <c r="J28" i="10"/>
  <c r="I28" i="10"/>
  <c r="H28" i="10"/>
  <c r="G28" i="10"/>
  <c r="F28" i="10"/>
  <c r="E28" i="10"/>
  <c r="D28" i="10"/>
  <c r="C28" i="10"/>
  <c r="B28" i="10"/>
  <c r="A28" i="10"/>
  <c r="AK27" i="10"/>
  <c r="AJ27" i="10"/>
  <c r="AI27" i="10"/>
  <c r="AH27" i="10"/>
  <c r="AG27" i="10"/>
  <c r="AF27" i="10"/>
  <c r="AE27" i="10"/>
  <c r="AD27" i="10"/>
  <c r="AC27" i="10"/>
  <c r="AB27" i="10"/>
  <c r="AA27" i="10"/>
  <c r="Z27" i="10"/>
  <c r="Y27" i="10"/>
  <c r="X27" i="10"/>
  <c r="W27" i="10"/>
  <c r="V27" i="10"/>
  <c r="U27" i="10"/>
  <c r="T27" i="10"/>
  <c r="S27" i="10"/>
  <c r="R27" i="10"/>
  <c r="Q27" i="10"/>
  <c r="P27" i="10"/>
  <c r="O27" i="10"/>
  <c r="N27" i="10"/>
  <c r="M27" i="10"/>
  <c r="L27" i="10"/>
  <c r="K27" i="10"/>
  <c r="J27" i="10"/>
  <c r="I27" i="10"/>
  <c r="H27" i="10"/>
  <c r="G27" i="10"/>
  <c r="F27" i="10"/>
  <c r="E27" i="10"/>
  <c r="D27" i="10"/>
  <c r="C27" i="10"/>
  <c r="B27" i="10"/>
  <c r="A27" i="10"/>
  <c r="AK26" i="10"/>
  <c r="AJ26" i="10"/>
  <c r="AI26" i="10"/>
  <c r="AH26" i="10"/>
  <c r="AG26" i="10"/>
  <c r="AF26" i="10"/>
  <c r="AE26" i="10"/>
  <c r="AD26" i="10"/>
  <c r="AC26" i="10"/>
  <c r="AB26" i="10"/>
  <c r="AA26" i="10"/>
  <c r="Z26" i="10"/>
  <c r="Y26" i="10"/>
  <c r="X26" i="10"/>
  <c r="W26" i="10"/>
  <c r="V26" i="10"/>
  <c r="U26" i="10"/>
  <c r="T26" i="10"/>
  <c r="S26" i="10"/>
  <c r="R26" i="10"/>
  <c r="Q26" i="10"/>
  <c r="P26" i="10"/>
  <c r="O26" i="10"/>
  <c r="N26" i="10"/>
  <c r="M26" i="10"/>
  <c r="L26" i="10"/>
  <c r="K26" i="10"/>
  <c r="J26" i="10"/>
  <c r="I26" i="10"/>
  <c r="H26" i="10"/>
  <c r="G26" i="10"/>
  <c r="F26" i="10"/>
  <c r="E26" i="10"/>
  <c r="D26" i="10"/>
  <c r="C26" i="10"/>
  <c r="B26" i="10"/>
  <c r="A26" i="10"/>
  <c r="AK25" i="10"/>
  <c r="AJ25" i="10"/>
  <c r="AI25" i="10"/>
  <c r="AH25" i="10"/>
  <c r="AG25" i="10"/>
  <c r="AF25" i="10"/>
  <c r="AE25" i="10"/>
  <c r="AD25" i="10"/>
  <c r="AC25" i="10"/>
  <c r="AB25" i="10"/>
  <c r="AA25" i="10"/>
  <c r="Z25" i="10"/>
  <c r="Y25" i="10"/>
  <c r="X25" i="10"/>
  <c r="W25" i="10"/>
  <c r="V25" i="10"/>
  <c r="U25" i="10"/>
  <c r="T25" i="10"/>
  <c r="S25" i="10"/>
  <c r="R25" i="10"/>
  <c r="Q25" i="10"/>
  <c r="P25" i="10"/>
  <c r="O25" i="10"/>
  <c r="N25" i="10"/>
  <c r="M25" i="10"/>
  <c r="L25" i="10"/>
  <c r="K25" i="10"/>
  <c r="J25" i="10"/>
  <c r="I25" i="10"/>
  <c r="H25" i="10"/>
  <c r="G25" i="10"/>
  <c r="F25" i="10"/>
  <c r="E25" i="10"/>
  <c r="D25" i="10"/>
  <c r="C25" i="10"/>
  <c r="B25" i="10"/>
  <c r="A25" i="10"/>
  <c r="AK24" i="10"/>
  <c r="AJ24" i="10"/>
  <c r="AI24" i="10"/>
  <c r="AH24" i="10"/>
  <c r="AG24" i="10"/>
  <c r="AF24" i="10"/>
  <c r="AE24" i="10"/>
  <c r="AD24" i="10"/>
  <c r="AC24" i="10"/>
  <c r="AB24" i="10"/>
  <c r="AA24" i="10"/>
  <c r="Z24" i="10"/>
  <c r="Y24" i="10"/>
  <c r="X24" i="10"/>
  <c r="W24" i="10"/>
  <c r="V24" i="10"/>
  <c r="U24" i="10"/>
  <c r="T24" i="10"/>
  <c r="S24" i="10"/>
  <c r="R24" i="10"/>
  <c r="Q24" i="10"/>
  <c r="P24" i="10"/>
  <c r="O24" i="10"/>
  <c r="N24" i="10"/>
  <c r="M24" i="10"/>
  <c r="L24" i="10"/>
  <c r="K24" i="10"/>
  <c r="J24" i="10"/>
  <c r="I24" i="10"/>
  <c r="H24" i="10"/>
  <c r="G24" i="10"/>
  <c r="F24" i="10"/>
  <c r="E24" i="10"/>
  <c r="D24" i="10"/>
  <c r="C24" i="10"/>
  <c r="B24" i="10"/>
  <c r="A24" i="10"/>
  <c r="AK23" i="10"/>
  <c r="AJ23" i="10"/>
  <c r="AI23" i="10"/>
  <c r="AH23" i="10"/>
  <c r="AG23" i="10"/>
  <c r="AF23" i="10"/>
  <c r="AE23" i="10"/>
  <c r="AD23" i="10"/>
  <c r="AC23" i="10"/>
  <c r="AB23" i="10"/>
  <c r="AA23" i="10"/>
  <c r="Z23" i="10"/>
  <c r="Y23" i="10"/>
  <c r="X23" i="10"/>
  <c r="W23" i="10"/>
  <c r="V23" i="10"/>
  <c r="U23" i="10"/>
  <c r="T23" i="10"/>
  <c r="S23" i="10"/>
  <c r="R23" i="10"/>
  <c r="Q23" i="10"/>
  <c r="P23" i="10"/>
  <c r="O23" i="10"/>
  <c r="N23" i="10"/>
  <c r="M23" i="10"/>
  <c r="L23" i="10"/>
  <c r="K23" i="10"/>
  <c r="J23" i="10"/>
  <c r="I23" i="10"/>
  <c r="H23" i="10"/>
  <c r="G23" i="10"/>
  <c r="F23" i="10"/>
  <c r="E23" i="10"/>
  <c r="D23" i="10"/>
  <c r="C23" i="10"/>
  <c r="B23" i="10"/>
  <c r="A23" i="10"/>
  <c r="AK22" i="10"/>
  <c r="AJ22" i="10"/>
  <c r="AI22" i="10"/>
  <c r="AH22" i="10"/>
  <c r="AG22" i="10"/>
  <c r="AF22" i="10"/>
  <c r="AE22" i="10"/>
  <c r="AD22" i="10"/>
  <c r="AC22" i="10"/>
  <c r="AB22" i="10"/>
  <c r="AA22" i="10"/>
  <c r="Z22" i="10"/>
  <c r="Y22" i="10"/>
  <c r="X22" i="10"/>
  <c r="W22" i="10"/>
  <c r="V22" i="10"/>
  <c r="U22" i="10"/>
  <c r="T22" i="10"/>
  <c r="S22" i="10"/>
  <c r="R22" i="10"/>
  <c r="Q22" i="10"/>
  <c r="P22" i="10"/>
  <c r="O22" i="10"/>
  <c r="N22" i="10"/>
  <c r="M22" i="10"/>
  <c r="L22" i="10"/>
  <c r="K22" i="10"/>
  <c r="J22" i="10"/>
  <c r="I22" i="10"/>
  <c r="H22" i="10"/>
  <c r="G22" i="10"/>
  <c r="F22" i="10"/>
  <c r="E22" i="10"/>
  <c r="D22" i="10"/>
  <c r="C22" i="10"/>
  <c r="B22" i="10"/>
  <c r="A22" i="10"/>
  <c r="AK21" i="10"/>
  <c r="AJ21" i="10"/>
  <c r="AI21" i="10"/>
  <c r="AH21" i="10"/>
  <c r="AG21" i="10"/>
  <c r="AF21" i="10"/>
  <c r="AE21" i="10"/>
  <c r="AD21" i="10"/>
  <c r="AC21" i="10"/>
  <c r="AB21" i="10"/>
  <c r="AA21" i="10"/>
  <c r="Z21" i="10"/>
  <c r="Y21" i="10"/>
  <c r="X21" i="10"/>
  <c r="W21" i="10"/>
  <c r="V21" i="10"/>
  <c r="U21" i="10"/>
  <c r="T21" i="10"/>
  <c r="S21" i="10"/>
  <c r="R21" i="10"/>
  <c r="Q21" i="10"/>
  <c r="P21" i="10"/>
  <c r="O21" i="10"/>
  <c r="N21" i="10"/>
  <c r="M21" i="10"/>
  <c r="L21" i="10"/>
  <c r="K21" i="10"/>
  <c r="J21" i="10"/>
  <c r="I21" i="10"/>
  <c r="H21" i="10"/>
  <c r="G21" i="10"/>
  <c r="F21" i="10"/>
  <c r="E21" i="10"/>
  <c r="D21" i="10"/>
  <c r="C21" i="10"/>
  <c r="B21" i="10"/>
  <c r="A21" i="10"/>
  <c r="AK20" i="10"/>
  <c r="AJ20" i="10"/>
  <c r="AI20" i="10"/>
  <c r="AH20" i="10"/>
  <c r="AG20" i="10"/>
  <c r="AF20" i="10"/>
  <c r="AE20" i="10"/>
  <c r="AD20" i="10"/>
  <c r="AC20" i="10"/>
  <c r="AB20" i="10"/>
  <c r="AA20" i="10"/>
  <c r="Z20" i="10"/>
  <c r="Y20" i="10"/>
  <c r="X20" i="10"/>
  <c r="W20" i="10"/>
  <c r="V20" i="10"/>
  <c r="U20" i="10"/>
  <c r="T20" i="10"/>
  <c r="S20" i="10"/>
  <c r="R20" i="10"/>
  <c r="Q20" i="10"/>
  <c r="P20" i="10"/>
  <c r="O20" i="10"/>
  <c r="N20" i="10"/>
  <c r="M20" i="10"/>
  <c r="L20" i="10"/>
  <c r="K20" i="10"/>
  <c r="J20" i="10"/>
  <c r="I20" i="10"/>
  <c r="H20" i="10"/>
  <c r="G20" i="10"/>
  <c r="F20" i="10"/>
  <c r="E20" i="10"/>
  <c r="D20" i="10"/>
  <c r="C20" i="10"/>
  <c r="B20" i="10"/>
  <c r="A20" i="10"/>
  <c r="AK19" i="10"/>
  <c r="AJ19" i="10"/>
  <c r="AI19" i="10"/>
  <c r="AH19" i="10"/>
  <c r="AG19" i="10"/>
  <c r="AF19" i="10"/>
  <c r="AE19" i="10"/>
  <c r="AD19" i="10"/>
  <c r="AC19" i="10"/>
  <c r="AB19" i="10"/>
  <c r="AA19" i="10"/>
  <c r="Z19" i="10"/>
  <c r="Y19" i="10"/>
  <c r="X19" i="10"/>
  <c r="W19" i="10"/>
  <c r="V19" i="10"/>
  <c r="U19" i="10"/>
  <c r="T19" i="10"/>
  <c r="S19" i="10"/>
  <c r="R19" i="10"/>
  <c r="Q19" i="10"/>
  <c r="P19" i="10"/>
  <c r="O19" i="10"/>
  <c r="N19" i="10"/>
  <c r="M19" i="10"/>
  <c r="L19" i="10"/>
  <c r="K19" i="10"/>
  <c r="J19" i="10"/>
  <c r="I19" i="10"/>
  <c r="H19" i="10"/>
  <c r="G19" i="10"/>
  <c r="F19" i="10"/>
  <c r="E19" i="10"/>
  <c r="D19" i="10"/>
  <c r="C19" i="10"/>
  <c r="B19" i="10"/>
  <c r="A19" i="10"/>
  <c r="AK18" i="10"/>
  <c r="AJ18" i="10"/>
  <c r="AI18" i="10"/>
  <c r="AH18" i="10"/>
  <c r="AG18" i="10"/>
  <c r="AF18" i="10"/>
  <c r="AE18" i="10"/>
  <c r="AD18" i="10"/>
  <c r="AC18" i="10"/>
  <c r="AB18" i="10"/>
  <c r="AA18" i="10"/>
  <c r="Z18" i="10"/>
  <c r="Y18" i="10"/>
  <c r="X18" i="10"/>
  <c r="W18" i="10"/>
  <c r="V18" i="10"/>
  <c r="U18" i="10"/>
  <c r="T18" i="10"/>
  <c r="S18" i="10"/>
  <c r="R18" i="10"/>
  <c r="Q18" i="10"/>
  <c r="P18" i="10"/>
  <c r="O18" i="10"/>
  <c r="N18" i="10"/>
  <c r="M18" i="10"/>
  <c r="L18" i="10"/>
  <c r="K18" i="10"/>
  <c r="J18" i="10"/>
  <c r="I18" i="10"/>
  <c r="H18" i="10"/>
  <c r="G18" i="10"/>
  <c r="F18" i="10"/>
  <c r="E18" i="10"/>
  <c r="D18" i="10"/>
  <c r="C18" i="10"/>
  <c r="B18" i="10"/>
  <c r="A18" i="10"/>
  <c r="AK17" i="10"/>
  <c r="AJ17" i="10"/>
  <c r="AI17" i="10"/>
  <c r="AH17" i="10"/>
  <c r="AG17" i="10"/>
  <c r="AF17" i="10"/>
  <c r="AE17" i="10"/>
  <c r="AD17" i="10"/>
  <c r="AC17" i="10"/>
  <c r="AB17" i="10"/>
  <c r="AA17" i="10"/>
  <c r="Z17" i="10"/>
  <c r="Y17" i="10"/>
  <c r="X17" i="10"/>
  <c r="W17" i="10"/>
  <c r="V17" i="10"/>
  <c r="U17" i="10"/>
  <c r="T17" i="10"/>
  <c r="S17" i="10"/>
  <c r="R17" i="10"/>
  <c r="Q17" i="10"/>
  <c r="P17" i="10"/>
  <c r="O17" i="10"/>
  <c r="N17" i="10"/>
  <c r="M17" i="10"/>
  <c r="L17" i="10"/>
  <c r="K17" i="10"/>
  <c r="J17" i="10"/>
  <c r="I17" i="10"/>
  <c r="H17" i="10"/>
  <c r="G17" i="10"/>
  <c r="F17" i="10"/>
  <c r="E17" i="10"/>
  <c r="D17" i="10"/>
  <c r="C17" i="10"/>
  <c r="B17" i="10"/>
  <c r="A17" i="10"/>
  <c r="AK16" i="10"/>
  <c r="AJ16" i="10"/>
  <c r="AI16" i="10"/>
  <c r="AH16" i="10"/>
  <c r="AG16" i="10"/>
  <c r="AF16" i="10"/>
  <c r="AE16" i="10"/>
  <c r="AD16" i="10"/>
  <c r="AC16" i="10"/>
  <c r="AB16" i="10"/>
  <c r="AA16" i="10"/>
  <c r="Z16" i="10"/>
  <c r="Y16" i="10"/>
  <c r="X16" i="10"/>
  <c r="W16" i="10"/>
  <c r="V16" i="10"/>
  <c r="U16" i="10"/>
  <c r="T16" i="10"/>
  <c r="S16" i="10"/>
  <c r="R16" i="10"/>
  <c r="Q16" i="10"/>
  <c r="P16" i="10"/>
  <c r="O16" i="10"/>
  <c r="N16" i="10"/>
  <c r="M16" i="10"/>
  <c r="L16" i="10"/>
  <c r="K16" i="10"/>
  <c r="J16" i="10"/>
  <c r="I16" i="10"/>
  <c r="H16" i="10"/>
  <c r="G16" i="10"/>
  <c r="F16" i="10"/>
  <c r="E16" i="10"/>
  <c r="D16" i="10"/>
  <c r="C16" i="10"/>
  <c r="B16" i="10"/>
  <c r="A16" i="10"/>
  <c r="AK15" i="10"/>
  <c r="AJ15" i="10"/>
  <c r="AI15" i="10"/>
  <c r="AH15" i="10"/>
  <c r="AG15" i="10"/>
  <c r="AF15" i="10"/>
  <c r="AE15" i="10"/>
  <c r="AD15" i="10"/>
  <c r="AC15" i="10"/>
  <c r="AB15" i="10"/>
  <c r="AA15" i="10"/>
  <c r="Z15" i="10"/>
  <c r="Y15" i="10"/>
  <c r="X15" i="10"/>
  <c r="W15" i="10"/>
  <c r="V15" i="10"/>
  <c r="U15" i="10"/>
  <c r="T15" i="10"/>
  <c r="S15" i="10"/>
  <c r="R15" i="10"/>
  <c r="Q15" i="10"/>
  <c r="P15" i="10"/>
  <c r="O15" i="10"/>
  <c r="N15" i="10"/>
  <c r="M15" i="10"/>
  <c r="L15" i="10"/>
  <c r="K15" i="10"/>
  <c r="J15" i="10"/>
  <c r="I15" i="10"/>
  <c r="H15" i="10"/>
  <c r="G15" i="10"/>
  <c r="F15" i="10"/>
  <c r="E15" i="10"/>
  <c r="D15" i="10"/>
  <c r="C15" i="10"/>
  <c r="B15" i="10"/>
  <c r="A15" i="10"/>
  <c r="AK14" i="10"/>
  <c r="AJ14" i="10"/>
  <c r="AI14" i="10"/>
  <c r="AH14" i="10"/>
  <c r="AG14" i="10"/>
  <c r="AF14" i="10"/>
  <c r="AE14" i="10"/>
  <c r="AD14" i="10"/>
  <c r="AC14" i="10"/>
  <c r="AB14" i="10"/>
  <c r="AA14" i="10"/>
  <c r="Z14" i="10"/>
  <c r="Y14" i="10"/>
  <c r="X14" i="10"/>
  <c r="W14" i="10"/>
  <c r="V14" i="10"/>
  <c r="U14" i="10"/>
  <c r="T14" i="10"/>
  <c r="S14" i="10"/>
  <c r="R14" i="10"/>
  <c r="Q14" i="10"/>
  <c r="P14" i="10"/>
  <c r="O14" i="10"/>
  <c r="N14" i="10"/>
  <c r="M14" i="10"/>
  <c r="L14" i="10"/>
  <c r="K14" i="10"/>
  <c r="J14" i="10"/>
  <c r="I14" i="10"/>
  <c r="H14" i="10"/>
  <c r="G14" i="10"/>
  <c r="F14" i="10"/>
  <c r="E14" i="10"/>
  <c r="D14" i="10"/>
  <c r="C14" i="10"/>
  <c r="B14" i="10"/>
  <c r="A14" i="10"/>
  <c r="AK13" i="10"/>
  <c r="AJ13" i="10"/>
  <c r="AI13" i="10"/>
  <c r="AH13" i="10"/>
  <c r="AG13" i="10"/>
  <c r="AF13" i="10"/>
  <c r="AE13" i="10"/>
  <c r="AD13" i="10"/>
  <c r="AC13" i="10"/>
  <c r="AB13" i="10"/>
  <c r="AA13" i="10"/>
  <c r="Z13" i="10"/>
  <c r="Y13" i="10"/>
  <c r="X13" i="10"/>
  <c r="W13" i="10"/>
  <c r="V13" i="10"/>
  <c r="U13" i="10"/>
  <c r="T13" i="10"/>
  <c r="S13" i="10"/>
  <c r="R13" i="10"/>
  <c r="Q13" i="10"/>
  <c r="P13" i="10"/>
  <c r="O13" i="10"/>
  <c r="N13" i="10"/>
  <c r="M13" i="10"/>
  <c r="L13" i="10"/>
  <c r="K13" i="10"/>
  <c r="J13" i="10"/>
  <c r="I13" i="10"/>
  <c r="H13" i="10"/>
  <c r="G13" i="10"/>
  <c r="F13" i="10"/>
  <c r="E13" i="10"/>
  <c r="D13" i="10"/>
  <c r="C13" i="10"/>
  <c r="B13" i="10"/>
  <c r="A13" i="10"/>
  <c r="AK12" i="10"/>
  <c r="AJ12" i="10"/>
  <c r="AI12" i="10"/>
  <c r="AH12" i="10"/>
  <c r="AG12" i="10"/>
  <c r="AF12" i="10"/>
  <c r="AE12" i="10"/>
  <c r="AD12" i="10"/>
  <c r="AC12" i="10"/>
  <c r="AB12" i="10"/>
  <c r="AA12" i="10"/>
  <c r="Z12" i="10"/>
  <c r="Y12" i="10"/>
  <c r="X12" i="10"/>
  <c r="W12" i="10"/>
  <c r="V12" i="10"/>
  <c r="U12" i="10"/>
  <c r="T12" i="10"/>
  <c r="S12" i="10"/>
  <c r="R12" i="10"/>
  <c r="Q12" i="10"/>
  <c r="P12" i="10"/>
  <c r="O12" i="10"/>
  <c r="N12" i="10"/>
  <c r="M12" i="10"/>
  <c r="L12" i="10"/>
  <c r="K12" i="10"/>
  <c r="J12" i="10"/>
  <c r="I12" i="10"/>
  <c r="H12" i="10"/>
  <c r="G12" i="10"/>
  <c r="F12" i="10"/>
  <c r="E12" i="10"/>
  <c r="D12" i="10"/>
  <c r="C12" i="10"/>
  <c r="B12" i="10"/>
  <c r="A12" i="10"/>
  <c r="AK11" i="10"/>
  <c r="AJ11" i="10"/>
  <c r="AI11" i="10"/>
  <c r="AH11" i="10"/>
  <c r="AG11" i="10"/>
  <c r="AF11" i="10"/>
  <c r="AE11" i="10"/>
  <c r="AD11" i="10"/>
  <c r="AC11" i="10"/>
  <c r="AB11" i="10"/>
  <c r="AA11" i="10"/>
  <c r="Z11" i="10"/>
  <c r="Y11" i="10"/>
  <c r="X11" i="10"/>
  <c r="W11" i="10"/>
  <c r="V11" i="10"/>
  <c r="U11" i="10"/>
  <c r="T11" i="10"/>
  <c r="S11" i="10"/>
  <c r="R11" i="10"/>
  <c r="Q11" i="10"/>
  <c r="P11" i="10"/>
  <c r="O11" i="10"/>
  <c r="N11" i="10"/>
  <c r="M11" i="10"/>
  <c r="L11" i="10"/>
  <c r="K11" i="10"/>
  <c r="J11" i="10"/>
  <c r="I11" i="10"/>
  <c r="H11" i="10"/>
  <c r="G11" i="10"/>
  <c r="F11" i="10"/>
  <c r="E11" i="10"/>
  <c r="D11" i="10"/>
  <c r="C11" i="10"/>
  <c r="B11" i="10"/>
  <c r="A11" i="10"/>
  <c r="AK10" i="10"/>
  <c r="AJ10" i="10"/>
  <c r="AI10" i="10"/>
  <c r="AH10" i="10"/>
  <c r="AG10" i="10"/>
  <c r="AF10" i="10"/>
  <c r="AE10" i="10"/>
  <c r="AD10" i="10"/>
  <c r="AC10" i="10"/>
  <c r="AB10" i="10"/>
  <c r="AA10" i="10"/>
  <c r="Z10" i="10"/>
  <c r="Y10" i="10"/>
  <c r="X10" i="10"/>
  <c r="W10" i="10"/>
  <c r="V10" i="10"/>
  <c r="U10" i="10"/>
  <c r="T10" i="10"/>
  <c r="S10" i="10"/>
  <c r="R10" i="10"/>
  <c r="Q10" i="10"/>
  <c r="P10" i="10"/>
  <c r="O10" i="10"/>
  <c r="N10" i="10"/>
  <c r="M10" i="10"/>
  <c r="L10" i="10"/>
  <c r="K10" i="10"/>
  <c r="J10" i="10"/>
  <c r="I10" i="10"/>
  <c r="H10" i="10"/>
  <c r="G10" i="10"/>
  <c r="F10" i="10"/>
  <c r="E10" i="10"/>
  <c r="D10" i="10"/>
  <c r="C10" i="10"/>
  <c r="B10" i="10"/>
  <c r="A10" i="10"/>
  <c r="AK9" i="10"/>
  <c r="AJ9" i="10"/>
  <c r="AI9" i="10"/>
  <c r="AH9" i="10"/>
  <c r="AG9" i="10"/>
  <c r="AF9" i="10"/>
  <c r="AE9" i="10"/>
  <c r="AD9" i="10"/>
  <c r="AC9" i="10"/>
  <c r="AB9" i="10"/>
  <c r="AA9" i="10"/>
  <c r="Z9" i="10"/>
  <c r="Y9" i="10"/>
  <c r="X9" i="10"/>
  <c r="W9" i="10"/>
  <c r="V9" i="10"/>
  <c r="U9" i="10"/>
  <c r="T9" i="10"/>
  <c r="S9" i="10"/>
  <c r="R9" i="10"/>
  <c r="Q9" i="10"/>
  <c r="P9" i="10"/>
  <c r="O9" i="10"/>
  <c r="N9" i="10"/>
  <c r="M9" i="10"/>
  <c r="L9" i="10"/>
  <c r="K9" i="10"/>
  <c r="J9" i="10"/>
  <c r="I9" i="10"/>
  <c r="H9" i="10"/>
  <c r="G9" i="10"/>
  <c r="F9" i="10"/>
  <c r="E9" i="10"/>
  <c r="D9" i="10"/>
  <c r="C9" i="10"/>
  <c r="B9" i="10"/>
  <c r="A9" i="10"/>
  <c r="AK8" i="10"/>
  <c r="AJ8" i="10"/>
  <c r="AI8" i="10"/>
  <c r="AH8" i="10"/>
  <c r="AG8" i="10"/>
  <c r="AF8" i="10"/>
  <c r="AE8" i="10"/>
  <c r="AD8" i="10"/>
  <c r="AC8" i="10"/>
  <c r="AB8" i="10"/>
  <c r="AA8" i="10"/>
  <c r="Z8" i="10"/>
  <c r="Y8" i="10"/>
  <c r="X8" i="10"/>
  <c r="W8" i="10"/>
  <c r="V8" i="10"/>
  <c r="U8" i="10"/>
  <c r="T8" i="10"/>
  <c r="S8" i="10"/>
  <c r="R8" i="10"/>
  <c r="Q8" i="10"/>
  <c r="P8" i="10"/>
  <c r="O8" i="10"/>
  <c r="N8" i="10"/>
  <c r="M8" i="10"/>
  <c r="L8" i="10"/>
  <c r="K8" i="10"/>
  <c r="J8" i="10"/>
  <c r="I8" i="10"/>
  <c r="H8" i="10"/>
  <c r="G8" i="10"/>
  <c r="F8" i="10"/>
  <c r="E8" i="10"/>
  <c r="D8" i="10"/>
  <c r="C8" i="10"/>
  <c r="B8" i="10"/>
  <c r="A8" i="10"/>
  <c r="AK7" i="10"/>
  <c r="AJ7" i="10"/>
  <c r="AI7" i="10"/>
  <c r="AH7" i="10"/>
  <c r="AG7" i="10"/>
  <c r="AF7" i="10"/>
  <c r="AE7" i="10"/>
  <c r="AD7" i="10"/>
  <c r="AC7" i="10"/>
  <c r="AB7" i="10"/>
  <c r="AA7" i="10"/>
  <c r="Z7" i="10"/>
  <c r="Y7" i="10"/>
  <c r="X7" i="10"/>
  <c r="W7" i="10"/>
  <c r="V7" i="10"/>
  <c r="U7" i="10"/>
  <c r="T7" i="10"/>
  <c r="S7" i="10"/>
  <c r="R7" i="10"/>
  <c r="Q7" i="10"/>
  <c r="P7" i="10"/>
  <c r="O7" i="10"/>
  <c r="N7" i="10"/>
  <c r="M7" i="10"/>
  <c r="L7" i="10"/>
  <c r="K7" i="10"/>
  <c r="J7" i="10"/>
  <c r="I7" i="10"/>
  <c r="H7" i="10"/>
  <c r="G7" i="10"/>
  <c r="F7" i="10"/>
  <c r="E7" i="10"/>
  <c r="D7" i="10"/>
  <c r="C7" i="10"/>
  <c r="B7" i="10"/>
  <c r="A7" i="10"/>
  <c r="AK6" i="10"/>
  <c r="AJ6" i="10"/>
  <c r="AI6" i="10"/>
  <c r="AH6" i="10"/>
  <c r="AG6" i="10"/>
  <c r="AF6" i="10"/>
  <c r="AE6" i="10"/>
  <c r="AD6" i="10"/>
  <c r="AC6" i="10"/>
  <c r="AB6" i="10"/>
  <c r="AA6" i="10"/>
  <c r="Z6" i="10"/>
  <c r="Y6" i="10"/>
  <c r="X6" i="10"/>
  <c r="W6" i="10"/>
  <c r="V6" i="10"/>
  <c r="U6" i="10"/>
  <c r="T6" i="10"/>
  <c r="S6" i="10"/>
  <c r="R6" i="10"/>
  <c r="Q6" i="10"/>
  <c r="P6" i="10"/>
  <c r="O6" i="10"/>
  <c r="N6" i="10"/>
  <c r="M6" i="10"/>
  <c r="L6" i="10"/>
  <c r="K6" i="10"/>
  <c r="J6" i="10"/>
  <c r="I6" i="10"/>
  <c r="H6" i="10"/>
  <c r="G6" i="10"/>
  <c r="F6" i="10"/>
  <c r="E6" i="10"/>
  <c r="D6" i="10"/>
  <c r="C6" i="10"/>
  <c r="B6" i="10"/>
  <c r="A6" i="10"/>
  <c r="AK5" i="10"/>
  <c r="AJ5" i="10"/>
  <c r="AI5" i="10"/>
  <c r="AH5" i="10"/>
  <c r="AG5" i="10"/>
  <c r="AF5" i="10"/>
  <c r="AE5" i="10"/>
  <c r="AD5" i="10"/>
  <c r="AC5" i="10"/>
  <c r="AB5" i="10"/>
  <c r="AA5" i="10"/>
  <c r="Z5" i="10"/>
  <c r="Y5" i="10"/>
  <c r="X5" i="10"/>
  <c r="W5" i="10"/>
  <c r="V5" i="10"/>
  <c r="U5" i="10"/>
  <c r="T5" i="10"/>
  <c r="S5" i="10"/>
  <c r="R5" i="10"/>
  <c r="Q5" i="10"/>
  <c r="P5" i="10"/>
  <c r="O5" i="10"/>
  <c r="N5" i="10"/>
  <c r="M5" i="10"/>
  <c r="L5" i="10"/>
  <c r="K5" i="10"/>
  <c r="J5" i="10"/>
  <c r="I5" i="10"/>
  <c r="H5" i="10"/>
  <c r="G5" i="10"/>
  <c r="F5" i="10"/>
  <c r="E5" i="10"/>
  <c r="D5" i="10"/>
  <c r="C5" i="10"/>
  <c r="B5" i="10"/>
  <c r="A5" i="10"/>
  <c r="AK4" i="10"/>
  <c r="AJ4" i="10"/>
  <c r="AI4" i="10"/>
  <c r="AH4" i="10"/>
  <c r="AG4" i="10"/>
  <c r="AF4" i="10"/>
  <c r="AE4" i="10"/>
  <c r="AD4" i="10"/>
  <c r="AC4" i="10"/>
  <c r="AB4" i="10"/>
  <c r="AA4" i="10"/>
  <c r="Z4" i="10"/>
  <c r="Y4" i="10"/>
  <c r="X4" i="10"/>
  <c r="W4" i="10"/>
  <c r="V4" i="10"/>
  <c r="U4" i="10"/>
  <c r="T4" i="10"/>
  <c r="S4" i="10"/>
  <c r="R4" i="10"/>
  <c r="Q4" i="10"/>
  <c r="P4" i="10"/>
  <c r="O4" i="10"/>
  <c r="N4" i="10"/>
  <c r="M4" i="10"/>
  <c r="L4" i="10"/>
  <c r="K4" i="10"/>
  <c r="J4" i="10"/>
  <c r="I4" i="10"/>
  <c r="H4" i="10"/>
  <c r="G4" i="10"/>
  <c r="F4" i="10"/>
  <c r="E4" i="10"/>
  <c r="D4" i="10"/>
  <c r="C4" i="10"/>
  <c r="B4" i="10"/>
  <c r="A4" i="10"/>
  <c r="AK3" i="10"/>
  <c r="AJ3" i="10"/>
  <c r="AI3" i="10"/>
  <c r="AH3" i="10"/>
  <c r="AG3" i="10"/>
  <c r="AF3" i="10"/>
  <c r="AE3" i="10"/>
  <c r="AD3" i="10"/>
  <c r="AC3" i="10"/>
  <c r="AB3" i="10"/>
  <c r="AA3" i="10"/>
  <c r="Z3" i="10"/>
  <c r="Y3" i="10"/>
  <c r="X3" i="10"/>
  <c r="W3" i="10"/>
  <c r="V3" i="10"/>
  <c r="U3" i="10"/>
  <c r="T3" i="10"/>
  <c r="S3" i="10"/>
  <c r="R3" i="10"/>
  <c r="Q3" i="10"/>
  <c r="P3" i="10"/>
  <c r="O3" i="10"/>
  <c r="N3" i="10"/>
  <c r="M3" i="10"/>
  <c r="L3" i="10"/>
  <c r="K3" i="10"/>
  <c r="J3" i="10"/>
  <c r="I3" i="10"/>
  <c r="H3" i="10"/>
  <c r="G3" i="10"/>
  <c r="F3" i="10"/>
  <c r="E3" i="10"/>
  <c r="D3" i="10"/>
  <c r="C3" i="10"/>
  <c r="B3" i="10"/>
  <c r="A3" i="10"/>
  <c r="AK2" i="10"/>
  <c r="AJ2" i="10"/>
  <c r="AI2" i="10"/>
  <c r="AH2" i="10"/>
  <c r="AG2" i="10"/>
  <c r="AF2" i="10"/>
  <c r="AE2" i="10"/>
  <c r="AD2" i="10"/>
  <c r="AC2" i="10"/>
  <c r="AB2" i="10"/>
  <c r="AA2" i="10"/>
  <c r="Z2" i="10"/>
  <c r="Y2" i="10"/>
  <c r="X2" i="10"/>
  <c r="W2" i="10"/>
  <c r="V2" i="10"/>
  <c r="U2" i="10"/>
  <c r="T2" i="10"/>
  <c r="S2" i="10"/>
  <c r="R2" i="10"/>
  <c r="Q2" i="10"/>
  <c r="P2" i="10"/>
  <c r="O2" i="10"/>
  <c r="N2" i="10"/>
  <c r="M2" i="10"/>
  <c r="L2" i="10"/>
  <c r="K2" i="10"/>
  <c r="J2" i="10"/>
  <c r="I2" i="10"/>
  <c r="H2" i="10"/>
  <c r="G2" i="10"/>
  <c r="F2" i="10"/>
  <c r="E2" i="10"/>
  <c r="D2" i="10"/>
  <c r="C2" i="10"/>
  <c r="B2" i="10"/>
  <c r="A2" i="10"/>
  <c r="AK1" i="10"/>
  <c r="AJ1" i="10"/>
  <c r="AI1" i="10"/>
  <c r="AH1" i="10"/>
  <c r="AG1" i="10"/>
  <c r="AF1" i="10"/>
  <c r="AE1" i="10"/>
  <c r="AD1" i="10"/>
  <c r="AC1" i="10"/>
  <c r="AB1" i="10"/>
  <c r="AA1" i="10"/>
  <c r="Z1" i="10"/>
  <c r="Y1" i="10"/>
  <c r="X1" i="10"/>
  <c r="W1" i="10"/>
  <c r="V1" i="10"/>
  <c r="U1" i="10"/>
  <c r="T1" i="10"/>
  <c r="S1" i="10"/>
  <c r="R1" i="10"/>
  <c r="Q1" i="10"/>
  <c r="P1" i="10"/>
  <c r="O1" i="10"/>
  <c r="N1" i="10"/>
  <c r="M1" i="10"/>
  <c r="L1" i="10"/>
  <c r="K1" i="10"/>
  <c r="J1" i="10"/>
  <c r="I1" i="10"/>
  <c r="H1" i="10"/>
  <c r="G1" i="10"/>
  <c r="F1" i="10"/>
  <c r="E1" i="10"/>
  <c r="D1" i="10"/>
  <c r="C1" i="10"/>
  <c r="B1" i="10"/>
  <c r="AK93" i="5"/>
  <c r="AJ93" i="5"/>
  <c r="AI93" i="5"/>
  <c r="AH93" i="5"/>
  <c r="AG93" i="5"/>
  <c r="AF93" i="5"/>
  <c r="AE93" i="5"/>
  <c r="AD93" i="5"/>
  <c r="AC93" i="5"/>
  <c r="AB93" i="5"/>
  <c r="AA93" i="5"/>
  <c r="Z93" i="5"/>
  <c r="Y93" i="5"/>
  <c r="X93" i="5"/>
  <c r="W93" i="5"/>
  <c r="V93" i="5"/>
  <c r="U93" i="5"/>
  <c r="T93" i="5"/>
  <c r="S93" i="5"/>
  <c r="R93" i="5"/>
  <c r="Q93" i="5"/>
  <c r="P93" i="5"/>
  <c r="O93" i="5"/>
  <c r="N93" i="5"/>
  <c r="M93" i="5"/>
  <c r="L93" i="5"/>
  <c r="K93" i="5"/>
  <c r="J93" i="5"/>
  <c r="I93" i="5"/>
  <c r="H93" i="5"/>
  <c r="G93" i="5"/>
  <c r="F93" i="5"/>
  <c r="E93" i="5"/>
  <c r="D93" i="5"/>
  <c r="C93" i="5"/>
  <c r="B93" i="5"/>
  <c r="A93" i="5"/>
  <c r="AK92" i="5"/>
  <c r="AJ92" i="5"/>
  <c r="AI92" i="5"/>
  <c r="AH92" i="5"/>
  <c r="AG92" i="5"/>
  <c r="AF92" i="5"/>
  <c r="AE92" i="5"/>
  <c r="AD92" i="5"/>
  <c r="AC92" i="5"/>
  <c r="AB92" i="5"/>
  <c r="AA92" i="5"/>
  <c r="Z92" i="5"/>
  <c r="Y92" i="5"/>
  <c r="X92" i="5"/>
  <c r="W92" i="5"/>
  <c r="V92" i="5"/>
  <c r="U92" i="5"/>
  <c r="T92" i="5"/>
  <c r="S92" i="5"/>
  <c r="R92" i="5"/>
  <c r="Q92" i="5"/>
  <c r="P92" i="5"/>
  <c r="O92" i="5"/>
  <c r="N92" i="5"/>
  <c r="M92" i="5"/>
  <c r="L92" i="5"/>
  <c r="K92" i="5"/>
  <c r="J92" i="5"/>
  <c r="I92" i="5"/>
  <c r="H92" i="5"/>
  <c r="G92" i="5"/>
  <c r="F92" i="5"/>
  <c r="E92" i="5"/>
  <c r="D92" i="5"/>
  <c r="C92" i="5"/>
  <c r="B92" i="5"/>
  <c r="A92" i="5"/>
  <c r="AK91" i="5"/>
  <c r="AJ91" i="5"/>
  <c r="AI91" i="5"/>
  <c r="AH91" i="5"/>
  <c r="AG91" i="5"/>
  <c r="AF91" i="5"/>
  <c r="AE91" i="5"/>
  <c r="AD91" i="5"/>
  <c r="AC91" i="5"/>
  <c r="AB91" i="5"/>
  <c r="AA91" i="5"/>
  <c r="Z91" i="5"/>
  <c r="Y91" i="5"/>
  <c r="X91" i="5"/>
  <c r="W91" i="5"/>
  <c r="V91" i="5"/>
  <c r="U91" i="5"/>
  <c r="T91" i="5"/>
  <c r="S91" i="5"/>
  <c r="R91" i="5"/>
  <c r="Q91" i="5"/>
  <c r="P91" i="5"/>
  <c r="O91" i="5"/>
  <c r="N91" i="5"/>
  <c r="M91" i="5"/>
  <c r="L91" i="5"/>
  <c r="K91" i="5"/>
  <c r="J91" i="5"/>
  <c r="I91" i="5"/>
  <c r="H91" i="5"/>
  <c r="G91" i="5"/>
  <c r="F91" i="5"/>
  <c r="E91" i="5"/>
  <c r="D91" i="5"/>
  <c r="C91" i="5"/>
  <c r="B91" i="5"/>
  <c r="A91" i="5"/>
  <c r="AK90" i="5"/>
  <c r="AJ90" i="5"/>
  <c r="AI90" i="5"/>
  <c r="AH90" i="5"/>
  <c r="AG90" i="5"/>
  <c r="AF90" i="5"/>
  <c r="AE90" i="5"/>
  <c r="AD90" i="5"/>
  <c r="AC90" i="5"/>
  <c r="AB90" i="5"/>
  <c r="AA90" i="5"/>
  <c r="Z90" i="5"/>
  <c r="Y90" i="5"/>
  <c r="X90" i="5"/>
  <c r="W90" i="5"/>
  <c r="V90" i="5"/>
  <c r="U90" i="5"/>
  <c r="T90" i="5"/>
  <c r="S90" i="5"/>
  <c r="R90" i="5"/>
  <c r="Q90" i="5"/>
  <c r="P90" i="5"/>
  <c r="O90" i="5"/>
  <c r="N90" i="5"/>
  <c r="M90" i="5"/>
  <c r="L90" i="5"/>
  <c r="K90" i="5"/>
  <c r="J90" i="5"/>
  <c r="I90" i="5"/>
  <c r="H90" i="5"/>
  <c r="G90" i="5"/>
  <c r="F90" i="5"/>
  <c r="E90" i="5"/>
  <c r="D90" i="5"/>
  <c r="C90" i="5"/>
  <c r="B90" i="5"/>
  <c r="A90" i="5"/>
  <c r="AK89" i="5"/>
  <c r="AJ89" i="5"/>
  <c r="AI89" i="5"/>
  <c r="AH89" i="5"/>
  <c r="AG89" i="5"/>
  <c r="AF89" i="5"/>
  <c r="AE89" i="5"/>
  <c r="AD89" i="5"/>
  <c r="AC89" i="5"/>
  <c r="AB89" i="5"/>
  <c r="AA89" i="5"/>
  <c r="Z89" i="5"/>
  <c r="Y89" i="5"/>
  <c r="X89" i="5"/>
  <c r="W89" i="5"/>
  <c r="V89" i="5"/>
  <c r="U89" i="5"/>
  <c r="T89" i="5"/>
  <c r="S89" i="5"/>
  <c r="R89" i="5"/>
  <c r="Q89" i="5"/>
  <c r="P89" i="5"/>
  <c r="O89" i="5"/>
  <c r="N89" i="5"/>
  <c r="M89" i="5"/>
  <c r="L89" i="5"/>
  <c r="K89" i="5"/>
  <c r="J89" i="5"/>
  <c r="I89" i="5"/>
  <c r="H89" i="5"/>
  <c r="G89" i="5"/>
  <c r="F89" i="5"/>
  <c r="E89" i="5"/>
  <c r="D89" i="5"/>
  <c r="C89" i="5"/>
  <c r="B89" i="5"/>
  <c r="A89" i="5"/>
  <c r="AK88" i="5"/>
  <c r="AJ88" i="5"/>
  <c r="AI88" i="5"/>
  <c r="AH88" i="5"/>
  <c r="AG88" i="5"/>
  <c r="AF88" i="5"/>
  <c r="AE88" i="5"/>
  <c r="AD88" i="5"/>
  <c r="AC88" i="5"/>
  <c r="AB88" i="5"/>
  <c r="AA88" i="5"/>
  <c r="Z88" i="5"/>
  <c r="Y88" i="5"/>
  <c r="X88" i="5"/>
  <c r="W88" i="5"/>
  <c r="V88" i="5"/>
  <c r="U88" i="5"/>
  <c r="T88" i="5"/>
  <c r="S88" i="5"/>
  <c r="R88" i="5"/>
  <c r="Q88" i="5"/>
  <c r="P88" i="5"/>
  <c r="O88" i="5"/>
  <c r="N88" i="5"/>
  <c r="M88" i="5"/>
  <c r="L88" i="5"/>
  <c r="K88" i="5"/>
  <c r="J88" i="5"/>
  <c r="I88" i="5"/>
  <c r="H88" i="5"/>
  <c r="G88" i="5"/>
  <c r="F88" i="5"/>
  <c r="E88" i="5"/>
  <c r="D88" i="5"/>
  <c r="C88" i="5"/>
  <c r="B88" i="5"/>
  <c r="A88" i="5"/>
  <c r="AK87" i="5"/>
  <c r="AJ87" i="5"/>
  <c r="AI87" i="5"/>
  <c r="AH87" i="5"/>
  <c r="AG87" i="5"/>
  <c r="AF87" i="5"/>
  <c r="AE87" i="5"/>
  <c r="AD87" i="5"/>
  <c r="AC87" i="5"/>
  <c r="AB87" i="5"/>
  <c r="AA87" i="5"/>
  <c r="Z87" i="5"/>
  <c r="Y87" i="5"/>
  <c r="X87" i="5"/>
  <c r="W87" i="5"/>
  <c r="V87" i="5"/>
  <c r="U87" i="5"/>
  <c r="T87" i="5"/>
  <c r="S87" i="5"/>
  <c r="R87" i="5"/>
  <c r="Q87" i="5"/>
  <c r="P87" i="5"/>
  <c r="O87" i="5"/>
  <c r="N87" i="5"/>
  <c r="M87" i="5"/>
  <c r="L87" i="5"/>
  <c r="K87" i="5"/>
  <c r="J87" i="5"/>
  <c r="I87" i="5"/>
  <c r="H87" i="5"/>
  <c r="G87" i="5"/>
  <c r="F87" i="5"/>
  <c r="E87" i="5"/>
  <c r="D87" i="5"/>
  <c r="C87" i="5"/>
  <c r="B87" i="5"/>
  <c r="A87" i="5"/>
  <c r="AK86" i="5"/>
  <c r="AJ86" i="5"/>
  <c r="AI86" i="5"/>
  <c r="AH86" i="5"/>
  <c r="AG86" i="5"/>
  <c r="AF86" i="5"/>
  <c r="AE86" i="5"/>
  <c r="AD86" i="5"/>
  <c r="AC86" i="5"/>
  <c r="AB86" i="5"/>
  <c r="AA86" i="5"/>
  <c r="Z86" i="5"/>
  <c r="Y86" i="5"/>
  <c r="X86" i="5"/>
  <c r="W86" i="5"/>
  <c r="V86" i="5"/>
  <c r="U86" i="5"/>
  <c r="T86" i="5"/>
  <c r="S86" i="5"/>
  <c r="R86" i="5"/>
  <c r="Q86" i="5"/>
  <c r="P86" i="5"/>
  <c r="O86" i="5"/>
  <c r="N86" i="5"/>
  <c r="M86" i="5"/>
  <c r="L86" i="5"/>
  <c r="K86" i="5"/>
  <c r="J86" i="5"/>
  <c r="I86" i="5"/>
  <c r="H86" i="5"/>
  <c r="G86" i="5"/>
  <c r="F86" i="5"/>
  <c r="E86" i="5"/>
  <c r="D86" i="5"/>
  <c r="C86" i="5"/>
  <c r="B86" i="5"/>
  <c r="A86" i="5"/>
  <c r="AK85" i="5"/>
  <c r="AJ85" i="5"/>
  <c r="AI85" i="5"/>
  <c r="AH85" i="5"/>
  <c r="AG85" i="5"/>
  <c r="AF85" i="5"/>
  <c r="AE85" i="5"/>
  <c r="AD85" i="5"/>
  <c r="AC85" i="5"/>
  <c r="AB85" i="5"/>
  <c r="AA85" i="5"/>
  <c r="Z85" i="5"/>
  <c r="Y85" i="5"/>
  <c r="X85" i="5"/>
  <c r="W85" i="5"/>
  <c r="V85" i="5"/>
  <c r="U85" i="5"/>
  <c r="T85" i="5"/>
  <c r="S85" i="5"/>
  <c r="R85" i="5"/>
  <c r="Q85" i="5"/>
  <c r="P85" i="5"/>
  <c r="O85" i="5"/>
  <c r="N85" i="5"/>
  <c r="M85" i="5"/>
  <c r="L85" i="5"/>
  <c r="K85" i="5"/>
  <c r="J85" i="5"/>
  <c r="I85" i="5"/>
  <c r="H85" i="5"/>
  <c r="G85" i="5"/>
  <c r="F85" i="5"/>
  <c r="E85" i="5"/>
  <c r="D85" i="5"/>
  <c r="C85" i="5"/>
  <c r="B85" i="5"/>
  <c r="A85" i="5"/>
  <c r="AK84" i="5"/>
  <c r="AJ84" i="5"/>
  <c r="AI84" i="5"/>
  <c r="AH84" i="5"/>
  <c r="AG84" i="5"/>
  <c r="AF84" i="5"/>
  <c r="AE84" i="5"/>
  <c r="AD84" i="5"/>
  <c r="AC84" i="5"/>
  <c r="AB84" i="5"/>
  <c r="AA84" i="5"/>
  <c r="Z84" i="5"/>
  <c r="Y84" i="5"/>
  <c r="X84" i="5"/>
  <c r="W84" i="5"/>
  <c r="V84" i="5"/>
  <c r="U84" i="5"/>
  <c r="T84" i="5"/>
  <c r="S84" i="5"/>
  <c r="R84" i="5"/>
  <c r="Q84" i="5"/>
  <c r="P84" i="5"/>
  <c r="O84" i="5"/>
  <c r="N84" i="5"/>
  <c r="M84" i="5"/>
  <c r="L84" i="5"/>
  <c r="K84" i="5"/>
  <c r="J84" i="5"/>
  <c r="I84" i="5"/>
  <c r="H84" i="5"/>
  <c r="G84" i="5"/>
  <c r="F84" i="5"/>
  <c r="E84" i="5"/>
  <c r="D84" i="5"/>
  <c r="C84" i="5"/>
  <c r="B84" i="5"/>
  <c r="A84" i="5"/>
  <c r="AK83" i="5"/>
  <c r="AJ83" i="5"/>
  <c r="AI83" i="5"/>
  <c r="AH83" i="5"/>
  <c r="AG83" i="5"/>
  <c r="AF83" i="5"/>
  <c r="AE83" i="5"/>
  <c r="AD83" i="5"/>
  <c r="AC83" i="5"/>
  <c r="AB83" i="5"/>
  <c r="AA83" i="5"/>
  <c r="Z83" i="5"/>
  <c r="Y83" i="5"/>
  <c r="X83" i="5"/>
  <c r="W83" i="5"/>
  <c r="V83" i="5"/>
  <c r="U83" i="5"/>
  <c r="T83" i="5"/>
  <c r="S83" i="5"/>
  <c r="R83" i="5"/>
  <c r="Q83" i="5"/>
  <c r="P83" i="5"/>
  <c r="O83" i="5"/>
  <c r="N83" i="5"/>
  <c r="M83" i="5"/>
  <c r="L83" i="5"/>
  <c r="K83" i="5"/>
  <c r="J83" i="5"/>
  <c r="I83" i="5"/>
  <c r="H83" i="5"/>
  <c r="G83" i="5"/>
  <c r="F83" i="5"/>
  <c r="E83" i="5"/>
  <c r="D83" i="5"/>
  <c r="C83" i="5"/>
  <c r="B83" i="5"/>
  <c r="A83" i="5"/>
  <c r="AK82" i="5"/>
  <c r="AJ82" i="5"/>
  <c r="AI82" i="5"/>
  <c r="AH82" i="5"/>
  <c r="AG82" i="5"/>
  <c r="AF82" i="5"/>
  <c r="AE82" i="5"/>
  <c r="AD82" i="5"/>
  <c r="AC82" i="5"/>
  <c r="AB82" i="5"/>
  <c r="AA82" i="5"/>
  <c r="Z82" i="5"/>
  <c r="Y82" i="5"/>
  <c r="X82" i="5"/>
  <c r="W82" i="5"/>
  <c r="V82" i="5"/>
  <c r="U82" i="5"/>
  <c r="T82" i="5"/>
  <c r="S82" i="5"/>
  <c r="R82" i="5"/>
  <c r="Q82" i="5"/>
  <c r="P82" i="5"/>
  <c r="O82" i="5"/>
  <c r="N82" i="5"/>
  <c r="M82" i="5"/>
  <c r="L82" i="5"/>
  <c r="K82" i="5"/>
  <c r="J82" i="5"/>
  <c r="I82" i="5"/>
  <c r="H82" i="5"/>
  <c r="G82" i="5"/>
  <c r="F82" i="5"/>
  <c r="E82" i="5"/>
  <c r="D82" i="5"/>
  <c r="C82" i="5"/>
  <c r="B82" i="5"/>
  <c r="A82" i="5"/>
  <c r="AK81" i="5"/>
  <c r="AJ81" i="5"/>
  <c r="AI81" i="5"/>
  <c r="AH81" i="5"/>
  <c r="AG81" i="5"/>
  <c r="AF81" i="5"/>
  <c r="AE81" i="5"/>
  <c r="AD81" i="5"/>
  <c r="AC81" i="5"/>
  <c r="AB81" i="5"/>
  <c r="AA81" i="5"/>
  <c r="Z81" i="5"/>
  <c r="Y81" i="5"/>
  <c r="X81" i="5"/>
  <c r="W81" i="5"/>
  <c r="V81" i="5"/>
  <c r="U81" i="5"/>
  <c r="T81" i="5"/>
  <c r="S81" i="5"/>
  <c r="R81" i="5"/>
  <c r="Q81" i="5"/>
  <c r="P81" i="5"/>
  <c r="O81" i="5"/>
  <c r="N81" i="5"/>
  <c r="M81" i="5"/>
  <c r="L81" i="5"/>
  <c r="K81" i="5"/>
  <c r="J81" i="5"/>
  <c r="I81" i="5"/>
  <c r="H81" i="5"/>
  <c r="G81" i="5"/>
  <c r="F81" i="5"/>
  <c r="E81" i="5"/>
  <c r="D81" i="5"/>
  <c r="C81" i="5"/>
  <c r="B81" i="5"/>
  <c r="A81" i="5"/>
  <c r="AK80" i="5"/>
  <c r="AJ80" i="5"/>
  <c r="AI80" i="5"/>
  <c r="AH80" i="5"/>
  <c r="AG80" i="5"/>
  <c r="AF80" i="5"/>
  <c r="AE80" i="5"/>
  <c r="AD80" i="5"/>
  <c r="AC80" i="5"/>
  <c r="AB80" i="5"/>
  <c r="AA80" i="5"/>
  <c r="Z80" i="5"/>
  <c r="Y80" i="5"/>
  <c r="X80" i="5"/>
  <c r="W80" i="5"/>
  <c r="V80" i="5"/>
  <c r="U80" i="5"/>
  <c r="T80" i="5"/>
  <c r="S80" i="5"/>
  <c r="R80" i="5"/>
  <c r="Q80" i="5"/>
  <c r="P80" i="5"/>
  <c r="O80" i="5"/>
  <c r="N80" i="5"/>
  <c r="M80" i="5"/>
  <c r="L80" i="5"/>
  <c r="K80" i="5"/>
  <c r="J80" i="5"/>
  <c r="I80" i="5"/>
  <c r="H80" i="5"/>
  <c r="G80" i="5"/>
  <c r="F80" i="5"/>
  <c r="E80" i="5"/>
  <c r="D80" i="5"/>
  <c r="C80" i="5"/>
  <c r="B80" i="5"/>
  <c r="A80" i="5"/>
  <c r="AK79" i="5"/>
  <c r="AJ79" i="5"/>
  <c r="AI79" i="5"/>
  <c r="AH79" i="5"/>
  <c r="AG79" i="5"/>
  <c r="AF79" i="5"/>
  <c r="AE79" i="5"/>
  <c r="AD79" i="5"/>
  <c r="AC79" i="5"/>
  <c r="AB79" i="5"/>
  <c r="AA79" i="5"/>
  <c r="Z79" i="5"/>
  <c r="Y79" i="5"/>
  <c r="X79" i="5"/>
  <c r="W79" i="5"/>
  <c r="V79" i="5"/>
  <c r="U79" i="5"/>
  <c r="T79" i="5"/>
  <c r="S79" i="5"/>
  <c r="R79" i="5"/>
  <c r="Q79" i="5"/>
  <c r="P79" i="5"/>
  <c r="O79" i="5"/>
  <c r="N79" i="5"/>
  <c r="M79" i="5"/>
  <c r="L79" i="5"/>
  <c r="K79" i="5"/>
  <c r="J79" i="5"/>
  <c r="I79" i="5"/>
  <c r="H79" i="5"/>
  <c r="G79" i="5"/>
  <c r="F79" i="5"/>
  <c r="E79" i="5"/>
  <c r="D79" i="5"/>
  <c r="C79" i="5"/>
  <c r="B79" i="5"/>
  <c r="A79" i="5"/>
  <c r="AK78" i="5"/>
  <c r="AJ78" i="5"/>
  <c r="AI78" i="5"/>
  <c r="AH78" i="5"/>
  <c r="AG78" i="5"/>
  <c r="AF78" i="5"/>
  <c r="AE78" i="5"/>
  <c r="AD78" i="5"/>
  <c r="AC78" i="5"/>
  <c r="AB78" i="5"/>
  <c r="AA78" i="5"/>
  <c r="Z78" i="5"/>
  <c r="Y78" i="5"/>
  <c r="X78" i="5"/>
  <c r="W78" i="5"/>
  <c r="V78" i="5"/>
  <c r="U78" i="5"/>
  <c r="T78" i="5"/>
  <c r="S78" i="5"/>
  <c r="R78" i="5"/>
  <c r="Q78" i="5"/>
  <c r="P78" i="5"/>
  <c r="O78" i="5"/>
  <c r="N78" i="5"/>
  <c r="M78" i="5"/>
  <c r="L78" i="5"/>
  <c r="K78" i="5"/>
  <c r="J78" i="5"/>
  <c r="I78" i="5"/>
  <c r="H78" i="5"/>
  <c r="G78" i="5"/>
  <c r="F78" i="5"/>
  <c r="E78" i="5"/>
  <c r="D78" i="5"/>
  <c r="C78" i="5"/>
  <c r="B78" i="5"/>
  <c r="A78" i="5"/>
  <c r="AK77" i="5"/>
  <c r="AJ77" i="5"/>
  <c r="AI77" i="5"/>
  <c r="AH77" i="5"/>
  <c r="AG77" i="5"/>
  <c r="AF77" i="5"/>
  <c r="AE77" i="5"/>
  <c r="AD77" i="5"/>
  <c r="AC77" i="5"/>
  <c r="AB77" i="5"/>
  <c r="AA77" i="5"/>
  <c r="Z77" i="5"/>
  <c r="Y77" i="5"/>
  <c r="X77" i="5"/>
  <c r="W77" i="5"/>
  <c r="V77" i="5"/>
  <c r="U77" i="5"/>
  <c r="T77" i="5"/>
  <c r="S77" i="5"/>
  <c r="R77" i="5"/>
  <c r="Q77" i="5"/>
  <c r="P77" i="5"/>
  <c r="O77" i="5"/>
  <c r="N77" i="5"/>
  <c r="M77" i="5"/>
  <c r="L77" i="5"/>
  <c r="K77" i="5"/>
  <c r="J77" i="5"/>
  <c r="I77" i="5"/>
  <c r="H77" i="5"/>
  <c r="G77" i="5"/>
  <c r="F77" i="5"/>
  <c r="E77" i="5"/>
  <c r="D77" i="5"/>
  <c r="C77" i="5"/>
  <c r="B77" i="5"/>
  <c r="A77" i="5"/>
  <c r="AK76" i="5"/>
  <c r="AJ76" i="5"/>
  <c r="AI76" i="5"/>
  <c r="AH76" i="5"/>
  <c r="AG76" i="5"/>
  <c r="AF76" i="5"/>
  <c r="AE76" i="5"/>
  <c r="AD76" i="5"/>
  <c r="AC76" i="5"/>
  <c r="AB76" i="5"/>
  <c r="AA76" i="5"/>
  <c r="Z76" i="5"/>
  <c r="Y76" i="5"/>
  <c r="X76" i="5"/>
  <c r="W76" i="5"/>
  <c r="V76" i="5"/>
  <c r="U76" i="5"/>
  <c r="T76" i="5"/>
  <c r="S76" i="5"/>
  <c r="R76" i="5"/>
  <c r="Q76" i="5"/>
  <c r="P76" i="5"/>
  <c r="O76" i="5"/>
  <c r="N76" i="5"/>
  <c r="M76" i="5"/>
  <c r="L76" i="5"/>
  <c r="K76" i="5"/>
  <c r="J76" i="5"/>
  <c r="I76" i="5"/>
  <c r="H76" i="5"/>
  <c r="G76" i="5"/>
  <c r="F76" i="5"/>
  <c r="E76" i="5"/>
  <c r="D76" i="5"/>
  <c r="C76" i="5"/>
  <c r="B76" i="5"/>
  <c r="A76" i="5"/>
  <c r="AK75" i="5"/>
  <c r="AJ75" i="5"/>
  <c r="AI75" i="5"/>
  <c r="AH75" i="5"/>
  <c r="AG75" i="5"/>
  <c r="AF75" i="5"/>
  <c r="AE75" i="5"/>
  <c r="AD75" i="5"/>
  <c r="AC75" i="5"/>
  <c r="AB75" i="5"/>
  <c r="AA75" i="5"/>
  <c r="Z75" i="5"/>
  <c r="Y75" i="5"/>
  <c r="X75" i="5"/>
  <c r="W75" i="5"/>
  <c r="V75" i="5"/>
  <c r="U75" i="5"/>
  <c r="T75" i="5"/>
  <c r="S75" i="5"/>
  <c r="R75" i="5"/>
  <c r="Q75" i="5"/>
  <c r="P75" i="5"/>
  <c r="O75" i="5"/>
  <c r="N75" i="5"/>
  <c r="M75" i="5"/>
  <c r="L75" i="5"/>
  <c r="K75" i="5"/>
  <c r="J75" i="5"/>
  <c r="I75" i="5"/>
  <c r="H75" i="5"/>
  <c r="G75" i="5"/>
  <c r="F75" i="5"/>
  <c r="E75" i="5"/>
  <c r="D75" i="5"/>
  <c r="C75" i="5"/>
  <c r="B75" i="5"/>
  <c r="A75" i="5"/>
  <c r="AK74" i="5"/>
  <c r="AJ74" i="5"/>
  <c r="AI74" i="5"/>
  <c r="AH74" i="5"/>
  <c r="AG74" i="5"/>
  <c r="AF74" i="5"/>
  <c r="AE74" i="5"/>
  <c r="AD74" i="5"/>
  <c r="AC74" i="5"/>
  <c r="AB74" i="5"/>
  <c r="AA74" i="5"/>
  <c r="Z74" i="5"/>
  <c r="Y74" i="5"/>
  <c r="X74" i="5"/>
  <c r="W74" i="5"/>
  <c r="V74" i="5"/>
  <c r="U74" i="5"/>
  <c r="T74" i="5"/>
  <c r="S74" i="5"/>
  <c r="R74" i="5"/>
  <c r="Q74" i="5"/>
  <c r="P74" i="5"/>
  <c r="O74" i="5"/>
  <c r="N74" i="5"/>
  <c r="M74" i="5"/>
  <c r="L74" i="5"/>
  <c r="K74" i="5"/>
  <c r="J74" i="5"/>
  <c r="I74" i="5"/>
  <c r="H74" i="5"/>
  <c r="G74" i="5"/>
  <c r="F74" i="5"/>
  <c r="E74" i="5"/>
  <c r="D74" i="5"/>
  <c r="C74" i="5"/>
  <c r="B74" i="5"/>
  <c r="A74" i="5"/>
  <c r="AK73" i="5"/>
  <c r="AJ73" i="5"/>
  <c r="AI73" i="5"/>
  <c r="AH73" i="5"/>
  <c r="AG73" i="5"/>
  <c r="AF73" i="5"/>
  <c r="AE73" i="5"/>
  <c r="AD73" i="5"/>
  <c r="AC73" i="5"/>
  <c r="AB73" i="5"/>
  <c r="AA73" i="5"/>
  <c r="Z73" i="5"/>
  <c r="Y73" i="5"/>
  <c r="X73" i="5"/>
  <c r="W73" i="5"/>
  <c r="V73" i="5"/>
  <c r="U73" i="5"/>
  <c r="T73" i="5"/>
  <c r="S73" i="5"/>
  <c r="R73" i="5"/>
  <c r="Q73" i="5"/>
  <c r="P73" i="5"/>
  <c r="O73" i="5"/>
  <c r="N73" i="5"/>
  <c r="M73" i="5"/>
  <c r="L73" i="5"/>
  <c r="K73" i="5"/>
  <c r="J73" i="5"/>
  <c r="I73" i="5"/>
  <c r="H73" i="5"/>
  <c r="G73" i="5"/>
  <c r="F73" i="5"/>
  <c r="E73" i="5"/>
  <c r="D73" i="5"/>
  <c r="C73" i="5"/>
  <c r="B73" i="5"/>
  <c r="A73" i="5"/>
  <c r="AK72" i="5"/>
  <c r="AJ72" i="5"/>
  <c r="AI72" i="5"/>
  <c r="AH72" i="5"/>
  <c r="AG72" i="5"/>
  <c r="AF72" i="5"/>
  <c r="AE72" i="5"/>
  <c r="AD72" i="5"/>
  <c r="AC72" i="5"/>
  <c r="AB72" i="5"/>
  <c r="AA72" i="5"/>
  <c r="Z72" i="5"/>
  <c r="Y72" i="5"/>
  <c r="X72" i="5"/>
  <c r="W72" i="5"/>
  <c r="V72" i="5"/>
  <c r="U72" i="5"/>
  <c r="T72" i="5"/>
  <c r="S72" i="5"/>
  <c r="R72" i="5"/>
  <c r="Q72" i="5"/>
  <c r="P72" i="5"/>
  <c r="O72" i="5"/>
  <c r="N72" i="5"/>
  <c r="M72" i="5"/>
  <c r="L72" i="5"/>
  <c r="K72" i="5"/>
  <c r="J72" i="5"/>
  <c r="I72" i="5"/>
  <c r="H72" i="5"/>
  <c r="G72" i="5"/>
  <c r="F72" i="5"/>
  <c r="E72" i="5"/>
  <c r="D72" i="5"/>
  <c r="C72" i="5"/>
  <c r="B72" i="5"/>
  <c r="A72" i="5"/>
  <c r="AK71" i="5"/>
  <c r="AJ71" i="5"/>
  <c r="AI71" i="5"/>
  <c r="AH71" i="5"/>
  <c r="AG71" i="5"/>
  <c r="AF71" i="5"/>
  <c r="AE71" i="5"/>
  <c r="AD71" i="5"/>
  <c r="AC71" i="5"/>
  <c r="AB71" i="5"/>
  <c r="AA71" i="5"/>
  <c r="Z71" i="5"/>
  <c r="Y71" i="5"/>
  <c r="X71" i="5"/>
  <c r="W71" i="5"/>
  <c r="V71" i="5"/>
  <c r="U71" i="5"/>
  <c r="T71" i="5"/>
  <c r="S71" i="5"/>
  <c r="R71" i="5"/>
  <c r="Q71" i="5"/>
  <c r="P71" i="5"/>
  <c r="O71" i="5"/>
  <c r="N71" i="5"/>
  <c r="M71" i="5"/>
  <c r="L71" i="5"/>
  <c r="K71" i="5"/>
  <c r="J71" i="5"/>
  <c r="I71" i="5"/>
  <c r="H71" i="5"/>
  <c r="G71" i="5"/>
  <c r="F71" i="5"/>
  <c r="E71" i="5"/>
  <c r="D71" i="5"/>
  <c r="C71" i="5"/>
  <c r="B71" i="5"/>
  <c r="A71" i="5"/>
  <c r="AK70" i="5"/>
  <c r="AJ70" i="5"/>
  <c r="AI70" i="5"/>
  <c r="AH70" i="5"/>
  <c r="AG70" i="5"/>
  <c r="AF70" i="5"/>
  <c r="AE70" i="5"/>
  <c r="AD70" i="5"/>
  <c r="AC70" i="5"/>
  <c r="AB70" i="5"/>
  <c r="AA70" i="5"/>
  <c r="Z70" i="5"/>
  <c r="Y70" i="5"/>
  <c r="X70" i="5"/>
  <c r="W70" i="5"/>
  <c r="V70" i="5"/>
  <c r="U70" i="5"/>
  <c r="T70" i="5"/>
  <c r="S70" i="5"/>
  <c r="R70" i="5"/>
  <c r="Q70" i="5"/>
  <c r="P70" i="5"/>
  <c r="O70" i="5"/>
  <c r="N70" i="5"/>
  <c r="M70" i="5"/>
  <c r="L70" i="5"/>
  <c r="K70" i="5"/>
  <c r="J70" i="5"/>
  <c r="I70" i="5"/>
  <c r="H70" i="5"/>
  <c r="G70" i="5"/>
  <c r="F70" i="5"/>
  <c r="E70" i="5"/>
  <c r="D70" i="5"/>
  <c r="C70" i="5"/>
  <c r="B70" i="5"/>
  <c r="A70" i="5"/>
  <c r="AK69" i="5"/>
  <c r="AJ69" i="5"/>
  <c r="AI69" i="5"/>
  <c r="AH69" i="5"/>
  <c r="AG69" i="5"/>
  <c r="AF69" i="5"/>
  <c r="AE69" i="5"/>
  <c r="AD69" i="5"/>
  <c r="AC69" i="5"/>
  <c r="AB69" i="5"/>
  <c r="AA69" i="5"/>
  <c r="Z69" i="5"/>
  <c r="Y69" i="5"/>
  <c r="X69" i="5"/>
  <c r="W69" i="5"/>
  <c r="V69" i="5"/>
  <c r="U69" i="5"/>
  <c r="T69" i="5"/>
  <c r="S69" i="5"/>
  <c r="R69" i="5"/>
  <c r="Q69" i="5"/>
  <c r="P69" i="5"/>
  <c r="O69" i="5"/>
  <c r="N69" i="5"/>
  <c r="M69" i="5"/>
  <c r="L69" i="5"/>
  <c r="K69" i="5"/>
  <c r="J69" i="5"/>
  <c r="I69" i="5"/>
  <c r="H69" i="5"/>
  <c r="G69" i="5"/>
  <c r="F69" i="5"/>
  <c r="E69" i="5"/>
  <c r="D69" i="5"/>
  <c r="C69" i="5"/>
  <c r="B69" i="5"/>
  <c r="A69" i="5"/>
  <c r="AK68" i="5"/>
  <c r="AJ68" i="5"/>
  <c r="AI68" i="5"/>
  <c r="AH68" i="5"/>
  <c r="AG68" i="5"/>
  <c r="AF68" i="5"/>
  <c r="AE68" i="5"/>
  <c r="AD68" i="5"/>
  <c r="AC68" i="5"/>
  <c r="AB68" i="5"/>
  <c r="AA68" i="5"/>
  <c r="Z68" i="5"/>
  <c r="Y68" i="5"/>
  <c r="X68" i="5"/>
  <c r="W68" i="5"/>
  <c r="V68" i="5"/>
  <c r="U68" i="5"/>
  <c r="T68" i="5"/>
  <c r="S68" i="5"/>
  <c r="R68" i="5"/>
  <c r="Q68" i="5"/>
  <c r="P68" i="5"/>
  <c r="O68" i="5"/>
  <c r="N68" i="5"/>
  <c r="M68" i="5"/>
  <c r="L68" i="5"/>
  <c r="K68" i="5"/>
  <c r="J68" i="5"/>
  <c r="I68" i="5"/>
  <c r="H68" i="5"/>
  <c r="G68" i="5"/>
  <c r="F68" i="5"/>
  <c r="E68" i="5"/>
  <c r="D68" i="5"/>
  <c r="C68" i="5"/>
  <c r="B68" i="5"/>
  <c r="A68" i="5"/>
  <c r="AK67" i="5"/>
  <c r="AJ67" i="5"/>
  <c r="AI67" i="5"/>
  <c r="AH67" i="5"/>
  <c r="AG67" i="5"/>
  <c r="AF67" i="5"/>
  <c r="AE67" i="5"/>
  <c r="AD67" i="5"/>
  <c r="AC67" i="5"/>
  <c r="AB67" i="5"/>
  <c r="AA67" i="5"/>
  <c r="Z67" i="5"/>
  <c r="Y67" i="5"/>
  <c r="X67" i="5"/>
  <c r="W67" i="5"/>
  <c r="V67" i="5"/>
  <c r="U67" i="5"/>
  <c r="T67" i="5"/>
  <c r="S67" i="5"/>
  <c r="R67" i="5"/>
  <c r="Q67" i="5"/>
  <c r="P67" i="5"/>
  <c r="O67" i="5"/>
  <c r="N67" i="5"/>
  <c r="M67" i="5"/>
  <c r="L67" i="5"/>
  <c r="K67" i="5"/>
  <c r="J67" i="5"/>
  <c r="I67" i="5"/>
  <c r="H67" i="5"/>
  <c r="G67" i="5"/>
  <c r="F67" i="5"/>
  <c r="E67" i="5"/>
  <c r="D67" i="5"/>
  <c r="C67" i="5"/>
  <c r="B67" i="5"/>
  <c r="A67" i="5"/>
  <c r="AK66" i="5"/>
  <c r="AJ66" i="5"/>
  <c r="AI66" i="5"/>
  <c r="AH66" i="5"/>
  <c r="AG66" i="5"/>
  <c r="AF66" i="5"/>
  <c r="AE66" i="5"/>
  <c r="AD66" i="5"/>
  <c r="AC66" i="5"/>
  <c r="AB66" i="5"/>
  <c r="AA66" i="5"/>
  <c r="Z66" i="5"/>
  <c r="Y66" i="5"/>
  <c r="X66" i="5"/>
  <c r="W66" i="5"/>
  <c r="V66" i="5"/>
  <c r="U66" i="5"/>
  <c r="T66" i="5"/>
  <c r="S66" i="5"/>
  <c r="R66" i="5"/>
  <c r="Q66" i="5"/>
  <c r="P66" i="5"/>
  <c r="O66" i="5"/>
  <c r="N66" i="5"/>
  <c r="M66" i="5"/>
  <c r="L66" i="5"/>
  <c r="K66" i="5"/>
  <c r="J66" i="5"/>
  <c r="I66" i="5"/>
  <c r="H66" i="5"/>
  <c r="G66" i="5"/>
  <c r="F66" i="5"/>
  <c r="E66" i="5"/>
  <c r="D66" i="5"/>
  <c r="C66" i="5"/>
  <c r="B66" i="5"/>
  <c r="A66" i="5"/>
  <c r="AK65" i="5"/>
  <c r="AJ65" i="5"/>
  <c r="AI65" i="5"/>
  <c r="AH65" i="5"/>
  <c r="AG65" i="5"/>
  <c r="AF65" i="5"/>
  <c r="AE65" i="5"/>
  <c r="AD65" i="5"/>
  <c r="AC65" i="5"/>
  <c r="AB65" i="5"/>
  <c r="AA65" i="5"/>
  <c r="Z65" i="5"/>
  <c r="Y65" i="5"/>
  <c r="X65" i="5"/>
  <c r="W65" i="5"/>
  <c r="V65" i="5"/>
  <c r="U65" i="5"/>
  <c r="T65" i="5"/>
  <c r="S65" i="5"/>
  <c r="R65" i="5"/>
  <c r="Q65" i="5"/>
  <c r="P65" i="5"/>
  <c r="O65" i="5"/>
  <c r="N65" i="5"/>
  <c r="M65" i="5"/>
  <c r="L65" i="5"/>
  <c r="K65" i="5"/>
  <c r="J65" i="5"/>
  <c r="I65" i="5"/>
  <c r="H65" i="5"/>
  <c r="G65" i="5"/>
  <c r="F65" i="5"/>
  <c r="E65" i="5"/>
  <c r="D65" i="5"/>
  <c r="C65" i="5"/>
  <c r="B65" i="5"/>
  <c r="A65" i="5"/>
  <c r="AK64" i="5"/>
  <c r="AJ64" i="5"/>
  <c r="AI64" i="5"/>
  <c r="AH64" i="5"/>
  <c r="AG64" i="5"/>
  <c r="AF64" i="5"/>
  <c r="AE64" i="5"/>
  <c r="AD64" i="5"/>
  <c r="AC64" i="5"/>
  <c r="AB64" i="5"/>
  <c r="AA64" i="5"/>
  <c r="Z64" i="5"/>
  <c r="Y64" i="5"/>
  <c r="X64" i="5"/>
  <c r="W64" i="5"/>
  <c r="V64" i="5"/>
  <c r="U64" i="5"/>
  <c r="T64" i="5"/>
  <c r="S64" i="5"/>
  <c r="R64" i="5"/>
  <c r="Q64" i="5"/>
  <c r="P64" i="5"/>
  <c r="O64" i="5"/>
  <c r="N64" i="5"/>
  <c r="M64" i="5"/>
  <c r="L64" i="5"/>
  <c r="K64" i="5"/>
  <c r="J64" i="5"/>
  <c r="I64" i="5"/>
  <c r="H64" i="5"/>
  <c r="G64" i="5"/>
  <c r="F64" i="5"/>
  <c r="E64" i="5"/>
  <c r="D64" i="5"/>
  <c r="C64" i="5"/>
  <c r="B64" i="5"/>
  <c r="A64" i="5"/>
  <c r="AK63" i="5"/>
  <c r="AJ63" i="5"/>
  <c r="AI63" i="5"/>
  <c r="AH63" i="5"/>
  <c r="AG63" i="5"/>
  <c r="AF63" i="5"/>
  <c r="AE63" i="5"/>
  <c r="AD63" i="5"/>
  <c r="AC63" i="5"/>
  <c r="AB63" i="5"/>
  <c r="AA63" i="5"/>
  <c r="Z63" i="5"/>
  <c r="Y63" i="5"/>
  <c r="X63" i="5"/>
  <c r="W63" i="5"/>
  <c r="V63" i="5"/>
  <c r="U63" i="5"/>
  <c r="T63" i="5"/>
  <c r="S63" i="5"/>
  <c r="R63" i="5"/>
  <c r="Q63" i="5"/>
  <c r="P63" i="5"/>
  <c r="O63" i="5"/>
  <c r="N63" i="5"/>
  <c r="M63" i="5"/>
  <c r="L63" i="5"/>
  <c r="K63" i="5"/>
  <c r="J63" i="5"/>
  <c r="I63" i="5"/>
  <c r="H63" i="5"/>
  <c r="G63" i="5"/>
  <c r="F63" i="5"/>
  <c r="E63" i="5"/>
  <c r="D63" i="5"/>
  <c r="C63" i="5"/>
  <c r="B63" i="5"/>
  <c r="A63" i="5"/>
  <c r="AK62" i="5"/>
  <c r="AJ62" i="5"/>
  <c r="AI62" i="5"/>
  <c r="AH62" i="5"/>
  <c r="AG62" i="5"/>
  <c r="AF62" i="5"/>
  <c r="AE62" i="5"/>
  <c r="AD62" i="5"/>
  <c r="AC62" i="5"/>
  <c r="AB62" i="5"/>
  <c r="AA62" i="5"/>
  <c r="Z62" i="5"/>
  <c r="Y62" i="5"/>
  <c r="X62" i="5"/>
  <c r="W62" i="5"/>
  <c r="V62" i="5"/>
  <c r="U62" i="5"/>
  <c r="T62" i="5"/>
  <c r="S62" i="5"/>
  <c r="R62" i="5"/>
  <c r="Q62" i="5"/>
  <c r="P62" i="5"/>
  <c r="O62" i="5"/>
  <c r="N62" i="5"/>
  <c r="M62" i="5"/>
  <c r="L62" i="5"/>
  <c r="K62" i="5"/>
  <c r="J62" i="5"/>
  <c r="I62" i="5"/>
  <c r="H62" i="5"/>
  <c r="G62" i="5"/>
  <c r="F62" i="5"/>
  <c r="E62" i="5"/>
  <c r="D62" i="5"/>
  <c r="C62" i="5"/>
  <c r="B62" i="5"/>
  <c r="A62" i="5"/>
  <c r="AK61" i="5"/>
  <c r="AJ61" i="5"/>
  <c r="AI61" i="5"/>
  <c r="AH61" i="5"/>
  <c r="AG61" i="5"/>
  <c r="AF61" i="5"/>
  <c r="AE61" i="5"/>
  <c r="AD61" i="5"/>
  <c r="AC61" i="5"/>
  <c r="AB61" i="5"/>
  <c r="AA61" i="5"/>
  <c r="Z61" i="5"/>
  <c r="Y61" i="5"/>
  <c r="X61" i="5"/>
  <c r="W61" i="5"/>
  <c r="V61" i="5"/>
  <c r="U61" i="5"/>
  <c r="T61" i="5"/>
  <c r="S61" i="5"/>
  <c r="R61" i="5"/>
  <c r="Q61" i="5"/>
  <c r="P61" i="5"/>
  <c r="O61" i="5"/>
  <c r="N61" i="5"/>
  <c r="M61" i="5"/>
  <c r="L61" i="5"/>
  <c r="K61" i="5"/>
  <c r="J61" i="5"/>
  <c r="I61" i="5"/>
  <c r="H61" i="5"/>
  <c r="G61" i="5"/>
  <c r="F61" i="5"/>
  <c r="E61" i="5"/>
  <c r="D61" i="5"/>
  <c r="C61" i="5"/>
  <c r="B61" i="5"/>
  <c r="A61" i="5"/>
  <c r="AK60" i="5"/>
  <c r="AJ60" i="5"/>
  <c r="AI60" i="5"/>
  <c r="AH60" i="5"/>
  <c r="AG60" i="5"/>
  <c r="AF60" i="5"/>
  <c r="AE60" i="5"/>
  <c r="AD60" i="5"/>
  <c r="AC60" i="5"/>
  <c r="AB60" i="5"/>
  <c r="AA60" i="5"/>
  <c r="Z60" i="5"/>
  <c r="Y60" i="5"/>
  <c r="X60" i="5"/>
  <c r="W60" i="5"/>
  <c r="V60" i="5"/>
  <c r="U60" i="5"/>
  <c r="T60" i="5"/>
  <c r="S60" i="5"/>
  <c r="R60" i="5"/>
  <c r="Q60" i="5"/>
  <c r="P60" i="5"/>
  <c r="O60" i="5"/>
  <c r="N60" i="5"/>
  <c r="M60" i="5"/>
  <c r="L60" i="5"/>
  <c r="K60" i="5"/>
  <c r="J60" i="5"/>
  <c r="I60" i="5"/>
  <c r="H60" i="5"/>
  <c r="G60" i="5"/>
  <c r="F60" i="5"/>
  <c r="E60" i="5"/>
  <c r="D60" i="5"/>
  <c r="C60" i="5"/>
  <c r="B60" i="5"/>
  <c r="A60" i="5"/>
  <c r="AK59" i="5"/>
  <c r="AJ59" i="5"/>
  <c r="AI59" i="5"/>
  <c r="AH59" i="5"/>
  <c r="AG59" i="5"/>
  <c r="AF59" i="5"/>
  <c r="AE59" i="5"/>
  <c r="AD59" i="5"/>
  <c r="AC59" i="5"/>
  <c r="AB59" i="5"/>
  <c r="AA59" i="5"/>
  <c r="Z59" i="5"/>
  <c r="Y59" i="5"/>
  <c r="X59" i="5"/>
  <c r="W59" i="5"/>
  <c r="V59" i="5"/>
  <c r="U59" i="5"/>
  <c r="T59" i="5"/>
  <c r="S59" i="5"/>
  <c r="R59" i="5"/>
  <c r="Q59" i="5"/>
  <c r="P59" i="5"/>
  <c r="O59" i="5"/>
  <c r="N59" i="5"/>
  <c r="M59" i="5"/>
  <c r="L59" i="5"/>
  <c r="K59" i="5"/>
  <c r="J59" i="5"/>
  <c r="I59" i="5"/>
  <c r="H59" i="5"/>
  <c r="G59" i="5"/>
  <c r="F59" i="5"/>
  <c r="E59" i="5"/>
  <c r="D59" i="5"/>
  <c r="C59" i="5"/>
  <c r="B59" i="5"/>
  <c r="A59" i="5"/>
  <c r="AK58" i="5"/>
  <c r="AJ58" i="5"/>
  <c r="AI58" i="5"/>
  <c r="AH58" i="5"/>
  <c r="AG58" i="5"/>
  <c r="AF58" i="5"/>
  <c r="AE58" i="5"/>
  <c r="AD58" i="5"/>
  <c r="AC58" i="5"/>
  <c r="AB58" i="5"/>
  <c r="AA58" i="5"/>
  <c r="Z58" i="5"/>
  <c r="Y58" i="5"/>
  <c r="X58" i="5"/>
  <c r="W58" i="5"/>
  <c r="V58" i="5"/>
  <c r="U58" i="5"/>
  <c r="T58" i="5"/>
  <c r="S58" i="5"/>
  <c r="R58" i="5"/>
  <c r="Q58" i="5"/>
  <c r="P58" i="5"/>
  <c r="O58" i="5"/>
  <c r="N58" i="5"/>
  <c r="M58" i="5"/>
  <c r="L58" i="5"/>
  <c r="K58" i="5"/>
  <c r="J58" i="5"/>
  <c r="I58" i="5"/>
  <c r="H58" i="5"/>
  <c r="G58" i="5"/>
  <c r="F58" i="5"/>
  <c r="E58" i="5"/>
  <c r="D58" i="5"/>
  <c r="C58" i="5"/>
  <c r="B58" i="5"/>
  <c r="A58" i="5"/>
  <c r="AK57" i="5"/>
  <c r="AJ57" i="5"/>
  <c r="AI57" i="5"/>
  <c r="AH57" i="5"/>
  <c r="AG57" i="5"/>
  <c r="AF57" i="5"/>
  <c r="AE57" i="5"/>
  <c r="AD57" i="5"/>
  <c r="AC57" i="5"/>
  <c r="AB57" i="5"/>
  <c r="AA57" i="5"/>
  <c r="Z57" i="5"/>
  <c r="Y57" i="5"/>
  <c r="X57" i="5"/>
  <c r="W57" i="5"/>
  <c r="V57" i="5"/>
  <c r="U57" i="5"/>
  <c r="T57" i="5"/>
  <c r="S57" i="5"/>
  <c r="R57" i="5"/>
  <c r="Q57" i="5"/>
  <c r="P57" i="5"/>
  <c r="O57" i="5"/>
  <c r="N57" i="5"/>
  <c r="M57" i="5"/>
  <c r="L57" i="5"/>
  <c r="K57" i="5"/>
  <c r="J57" i="5"/>
  <c r="I57" i="5"/>
  <c r="H57" i="5"/>
  <c r="G57" i="5"/>
  <c r="F57" i="5"/>
  <c r="E57" i="5"/>
  <c r="D57" i="5"/>
  <c r="C57" i="5"/>
  <c r="B57" i="5"/>
  <c r="A57" i="5"/>
  <c r="AK56" i="5"/>
  <c r="AJ56" i="5"/>
  <c r="AI56" i="5"/>
  <c r="AH56" i="5"/>
  <c r="AG56" i="5"/>
  <c r="AF56" i="5"/>
  <c r="AE56" i="5"/>
  <c r="AD56" i="5"/>
  <c r="AC56" i="5"/>
  <c r="AB56" i="5"/>
  <c r="AA56" i="5"/>
  <c r="Z56" i="5"/>
  <c r="Y56" i="5"/>
  <c r="X56" i="5"/>
  <c r="W56" i="5"/>
  <c r="V56" i="5"/>
  <c r="U56" i="5"/>
  <c r="T56" i="5"/>
  <c r="S56" i="5"/>
  <c r="R56" i="5"/>
  <c r="Q56" i="5"/>
  <c r="P56" i="5"/>
  <c r="O56" i="5"/>
  <c r="N56" i="5"/>
  <c r="M56" i="5"/>
  <c r="L56" i="5"/>
  <c r="K56" i="5"/>
  <c r="J56" i="5"/>
  <c r="I56" i="5"/>
  <c r="H56" i="5"/>
  <c r="G56" i="5"/>
  <c r="F56" i="5"/>
  <c r="E56" i="5"/>
  <c r="D56" i="5"/>
  <c r="C56" i="5"/>
  <c r="B56" i="5"/>
  <c r="A56" i="5"/>
  <c r="AK55" i="5"/>
  <c r="AJ55" i="5"/>
  <c r="AI55" i="5"/>
  <c r="AH55" i="5"/>
  <c r="AG55" i="5"/>
  <c r="AF55" i="5"/>
  <c r="AE55" i="5"/>
  <c r="AD55" i="5"/>
  <c r="AC55" i="5"/>
  <c r="AB55" i="5"/>
  <c r="AA55" i="5"/>
  <c r="Z55" i="5"/>
  <c r="Y55" i="5"/>
  <c r="X55" i="5"/>
  <c r="W55" i="5"/>
  <c r="V55" i="5"/>
  <c r="U55" i="5"/>
  <c r="T55" i="5"/>
  <c r="S55" i="5"/>
  <c r="R55" i="5"/>
  <c r="Q55" i="5"/>
  <c r="P55" i="5"/>
  <c r="O55" i="5"/>
  <c r="N55" i="5"/>
  <c r="M55" i="5"/>
  <c r="L55" i="5"/>
  <c r="K55" i="5"/>
  <c r="J55" i="5"/>
  <c r="I55" i="5"/>
  <c r="H55" i="5"/>
  <c r="G55" i="5"/>
  <c r="F55" i="5"/>
  <c r="E55" i="5"/>
  <c r="D55" i="5"/>
  <c r="C55" i="5"/>
  <c r="B55" i="5"/>
  <c r="A55" i="5"/>
  <c r="AK54" i="5"/>
  <c r="AJ54" i="5"/>
  <c r="AI54" i="5"/>
  <c r="AH54" i="5"/>
  <c r="AG54" i="5"/>
  <c r="AF54" i="5"/>
  <c r="AE54" i="5"/>
  <c r="AD54" i="5"/>
  <c r="AC54" i="5"/>
  <c r="AB54" i="5"/>
  <c r="AA54" i="5"/>
  <c r="Z54" i="5"/>
  <c r="Y54" i="5"/>
  <c r="X54" i="5"/>
  <c r="W54" i="5"/>
  <c r="V54" i="5"/>
  <c r="U54" i="5"/>
  <c r="T54" i="5"/>
  <c r="S54" i="5"/>
  <c r="R54" i="5"/>
  <c r="Q54" i="5"/>
  <c r="P54" i="5"/>
  <c r="O54" i="5"/>
  <c r="N54" i="5"/>
  <c r="M54" i="5"/>
  <c r="L54" i="5"/>
  <c r="K54" i="5"/>
  <c r="J54" i="5"/>
  <c r="I54" i="5"/>
  <c r="H54" i="5"/>
  <c r="G54" i="5"/>
  <c r="F54" i="5"/>
  <c r="E54" i="5"/>
  <c r="D54" i="5"/>
  <c r="C54" i="5"/>
  <c r="B54" i="5"/>
  <c r="A54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A53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A52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A51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A50" i="5"/>
  <c r="AK49" i="5"/>
  <c r="AJ49" i="5"/>
  <c r="AI49" i="5"/>
  <c r="AH49" i="5"/>
  <c r="AG49" i="5"/>
  <c r="AF49" i="5"/>
  <c r="AE49" i="5"/>
  <c r="AD49" i="5"/>
  <c r="AC49" i="5"/>
  <c r="AB49" i="5"/>
  <c r="AA49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49" i="5"/>
  <c r="AK48" i="5"/>
  <c r="AJ48" i="5"/>
  <c r="AI48" i="5"/>
  <c r="AH48" i="5"/>
  <c r="AG48" i="5"/>
  <c r="AF48" i="5"/>
  <c r="AE48" i="5"/>
  <c r="AD48" i="5"/>
  <c r="AC48" i="5"/>
  <c r="AB48" i="5"/>
  <c r="AA48" i="5"/>
  <c r="Z48" i="5"/>
  <c r="Y48" i="5"/>
  <c r="X48" i="5"/>
  <c r="W48" i="5"/>
  <c r="V48" i="5"/>
  <c r="U48" i="5"/>
  <c r="T48" i="5"/>
  <c r="S48" i="5"/>
  <c r="R48" i="5"/>
  <c r="Q48" i="5"/>
  <c r="P48" i="5"/>
  <c r="O48" i="5"/>
  <c r="N48" i="5"/>
  <c r="M48" i="5"/>
  <c r="L48" i="5"/>
  <c r="K48" i="5"/>
  <c r="J48" i="5"/>
  <c r="I48" i="5"/>
  <c r="H48" i="5"/>
  <c r="G48" i="5"/>
  <c r="F48" i="5"/>
  <c r="E48" i="5"/>
  <c r="D48" i="5"/>
  <c r="C48" i="5"/>
  <c r="B48" i="5"/>
  <c r="A48" i="5"/>
  <c r="AK47" i="5"/>
  <c r="AJ47" i="5"/>
  <c r="AI47" i="5"/>
  <c r="AH47" i="5"/>
  <c r="AG47" i="5"/>
  <c r="AF47" i="5"/>
  <c r="AE47" i="5"/>
  <c r="AD47" i="5"/>
  <c r="AC47" i="5"/>
  <c r="AB47" i="5"/>
  <c r="AA47" i="5"/>
  <c r="Z47" i="5"/>
  <c r="Y47" i="5"/>
  <c r="X47" i="5"/>
  <c r="W47" i="5"/>
  <c r="V47" i="5"/>
  <c r="U47" i="5"/>
  <c r="T47" i="5"/>
  <c r="S47" i="5"/>
  <c r="R47" i="5"/>
  <c r="Q47" i="5"/>
  <c r="P47" i="5"/>
  <c r="O47" i="5"/>
  <c r="N47" i="5"/>
  <c r="M47" i="5"/>
  <c r="L47" i="5"/>
  <c r="K47" i="5"/>
  <c r="J47" i="5"/>
  <c r="I47" i="5"/>
  <c r="H47" i="5"/>
  <c r="G47" i="5"/>
  <c r="F47" i="5"/>
  <c r="E47" i="5"/>
  <c r="D47" i="5"/>
  <c r="C47" i="5"/>
  <c r="B47" i="5"/>
  <c r="A47" i="5"/>
  <c r="AK46" i="5"/>
  <c r="AJ46" i="5"/>
  <c r="AI46" i="5"/>
  <c r="AH46" i="5"/>
  <c r="AG46" i="5"/>
  <c r="AF46" i="5"/>
  <c r="AE46" i="5"/>
  <c r="AD46" i="5"/>
  <c r="AC46" i="5"/>
  <c r="AB46" i="5"/>
  <c r="AA46" i="5"/>
  <c r="Z46" i="5"/>
  <c r="Y46" i="5"/>
  <c r="X46" i="5"/>
  <c r="W46" i="5"/>
  <c r="V46" i="5"/>
  <c r="U46" i="5"/>
  <c r="T46" i="5"/>
  <c r="S46" i="5"/>
  <c r="R46" i="5"/>
  <c r="Q46" i="5"/>
  <c r="P46" i="5"/>
  <c r="O46" i="5"/>
  <c r="N46" i="5"/>
  <c r="M46" i="5"/>
  <c r="L46" i="5"/>
  <c r="K46" i="5"/>
  <c r="J46" i="5"/>
  <c r="I46" i="5"/>
  <c r="H46" i="5"/>
  <c r="G46" i="5"/>
  <c r="F46" i="5"/>
  <c r="E46" i="5"/>
  <c r="D46" i="5"/>
  <c r="C46" i="5"/>
  <c r="B46" i="5"/>
  <c r="A46" i="5"/>
  <c r="AK45" i="5"/>
  <c r="AJ45" i="5"/>
  <c r="AI45" i="5"/>
  <c r="AH45" i="5"/>
  <c r="AG45" i="5"/>
  <c r="AF45" i="5"/>
  <c r="AE45" i="5"/>
  <c r="AD45" i="5"/>
  <c r="AC45" i="5"/>
  <c r="AB45" i="5"/>
  <c r="AA45" i="5"/>
  <c r="Z45" i="5"/>
  <c r="Y45" i="5"/>
  <c r="X45" i="5"/>
  <c r="W45" i="5"/>
  <c r="V45" i="5"/>
  <c r="U45" i="5"/>
  <c r="T45" i="5"/>
  <c r="S45" i="5"/>
  <c r="R45" i="5"/>
  <c r="Q45" i="5"/>
  <c r="P45" i="5"/>
  <c r="O45" i="5"/>
  <c r="N45" i="5"/>
  <c r="M45" i="5"/>
  <c r="L45" i="5"/>
  <c r="K45" i="5"/>
  <c r="J45" i="5"/>
  <c r="I45" i="5"/>
  <c r="H45" i="5"/>
  <c r="G45" i="5"/>
  <c r="F45" i="5"/>
  <c r="E45" i="5"/>
  <c r="D45" i="5"/>
  <c r="C45" i="5"/>
  <c r="B45" i="5"/>
  <c r="A45" i="5"/>
  <c r="AK44" i="5"/>
  <c r="AJ44" i="5"/>
  <c r="AI44" i="5"/>
  <c r="AH44" i="5"/>
  <c r="AG44" i="5"/>
  <c r="AF44" i="5"/>
  <c r="AE44" i="5"/>
  <c r="AD44" i="5"/>
  <c r="AC44" i="5"/>
  <c r="AB44" i="5"/>
  <c r="AA44" i="5"/>
  <c r="Z44" i="5"/>
  <c r="Y44" i="5"/>
  <c r="X44" i="5"/>
  <c r="W44" i="5"/>
  <c r="V44" i="5"/>
  <c r="U44" i="5"/>
  <c r="T44" i="5"/>
  <c r="S44" i="5"/>
  <c r="R44" i="5"/>
  <c r="Q44" i="5"/>
  <c r="P44" i="5"/>
  <c r="O44" i="5"/>
  <c r="N44" i="5"/>
  <c r="M44" i="5"/>
  <c r="L44" i="5"/>
  <c r="K44" i="5"/>
  <c r="J44" i="5"/>
  <c r="I44" i="5"/>
  <c r="H44" i="5"/>
  <c r="G44" i="5"/>
  <c r="F44" i="5"/>
  <c r="E44" i="5"/>
  <c r="D44" i="5"/>
  <c r="C44" i="5"/>
  <c r="B44" i="5"/>
  <c r="A44" i="5"/>
  <c r="AK43" i="5"/>
  <c r="AJ43" i="5"/>
  <c r="AI43" i="5"/>
  <c r="AH43" i="5"/>
  <c r="AG43" i="5"/>
  <c r="AF43" i="5"/>
  <c r="AE43" i="5"/>
  <c r="AD43" i="5"/>
  <c r="AC43" i="5"/>
  <c r="AB43" i="5"/>
  <c r="AA43" i="5"/>
  <c r="Z43" i="5"/>
  <c r="Y43" i="5"/>
  <c r="X43" i="5"/>
  <c r="W43" i="5"/>
  <c r="V43" i="5"/>
  <c r="U43" i="5"/>
  <c r="T43" i="5"/>
  <c r="S43" i="5"/>
  <c r="R43" i="5"/>
  <c r="Q43" i="5"/>
  <c r="P43" i="5"/>
  <c r="O43" i="5"/>
  <c r="N43" i="5"/>
  <c r="M43" i="5"/>
  <c r="L43" i="5"/>
  <c r="K43" i="5"/>
  <c r="J43" i="5"/>
  <c r="I43" i="5"/>
  <c r="H43" i="5"/>
  <c r="G43" i="5"/>
  <c r="F43" i="5"/>
  <c r="E43" i="5"/>
  <c r="D43" i="5"/>
  <c r="C43" i="5"/>
  <c r="B43" i="5"/>
  <c r="A43" i="5"/>
  <c r="AK42" i="5"/>
  <c r="AJ42" i="5"/>
  <c r="AI42" i="5"/>
  <c r="AH42" i="5"/>
  <c r="AG42" i="5"/>
  <c r="AF42" i="5"/>
  <c r="AE42" i="5"/>
  <c r="AD42" i="5"/>
  <c r="AC42" i="5"/>
  <c r="AB42" i="5"/>
  <c r="AA42" i="5"/>
  <c r="Z42" i="5"/>
  <c r="Y42" i="5"/>
  <c r="X42" i="5"/>
  <c r="W42" i="5"/>
  <c r="V42" i="5"/>
  <c r="U42" i="5"/>
  <c r="T42" i="5"/>
  <c r="S42" i="5"/>
  <c r="R42" i="5"/>
  <c r="Q42" i="5"/>
  <c r="P42" i="5"/>
  <c r="O42" i="5"/>
  <c r="N42" i="5"/>
  <c r="M42" i="5"/>
  <c r="L42" i="5"/>
  <c r="K42" i="5"/>
  <c r="J42" i="5"/>
  <c r="I42" i="5"/>
  <c r="H42" i="5"/>
  <c r="G42" i="5"/>
  <c r="F42" i="5"/>
  <c r="E42" i="5"/>
  <c r="D42" i="5"/>
  <c r="C42" i="5"/>
  <c r="B42" i="5"/>
  <c r="A42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A41" i="5"/>
  <c r="AK40" i="5"/>
  <c r="AJ40" i="5"/>
  <c r="AI40" i="5"/>
  <c r="AH40" i="5"/>
  <c r="AG40" i="5"/>
  <c r="AF40" i="5"/>
  <c r="AE40" i="5"/>
  <c r="AD40" i="5"/>
  <c r="AC40" i="5"/>
  <c r="AB40" i="5"/>
  <c r="AA40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40" i="5"/>
  <c r="AK39" i="5"/>
  <c r="AJ39" i="5"/>
  <c r="AI39" i="5"/>
  <c r="AH39" i="5"/>
  <c r="AG39" i="5"/>
  <c r="AF39" i="5"/>
  <c r="AE39" i="5"/>
  <c r="AD39" i="5"/>
  <c r="AC39" i="5"/>
  <c r="AB39" i="5"/>
  <c r="AA39" i="5"/>
  <c r="Z39" i="5"/>
  <c r="Y39" i="5"/>
  <c r="X39" i="5"/>
  <c r="W39" i="5"/>
  <c r="V39" i="5"/>
  <c r="U39" i="5"/>
  <c r="T39" i="5"/>
  <c r="S39" i="5"/>
  <c r="R39" i="5"/>
  <c r="Q39" i="5"/>
  <c r="P39" i="5"/>
  <c r="O39" i="5"/>
  <c r="N39" i="5"/>
  <c r="M39" i="5"/>
  <c r="L39" i="5"/>
  <c r="K39" i="5"/>
  <c r="J39" i="5"/>
  <c r="I39" i="5"/>
  <c r="H39" i="5"/>
  <c r="G39" i="5"/>
  <c r="F39" i="5"/>
  <c r="E39" i="5"/>
  <c r="D39" i="5"/>
  <c r="C39" i="5"/>
  <c r="B39" i="5"/>
  <c r="A39" i="5"/>
  <c r="AK38" i="5"/>
  <c r="AJ38" i="5"/>
  <c r="AI38" i="5"/>
  <c r="AH38" i="5"/>
  <c r="AG38" i="5"/>
  <c r="AF38" i="5"/>
  <c r="AE38" i="5"/>
  <c r="AD38" i="5"/>
  <c r="AC38" i="5"/>
  <c r="AB38" i="5"/>
  <c r="AA38" i="5"/>
  <c r="Z38" i="5"/>
  <c r="Y38" i="5"/>
  <c r="X38" i="5"/>
  <c r="W38" i="5"/>
  <c r="V38" i="5"/>
  <c r="U38" i="5"/>
  <c r="T38" i="5"/>
  <c r="S38" i="5"/>
  <c r="R38" i="5"/>
  <c r="Q38" i="5"/>
  <c r="P38" i="5"/>
  <c r="O38" i="5"/>
  <c r="N38" i="5"/>
  <c r="M38" i="5"/>
  <c r="L38" i="5"/>
  <c r="K38" i="5"/>
  <c r="J38" i="5"/>
  <c r="I38" i="5"/>
  <c r="H38" i="5"/>
  <c r="G38" i="5"/>
  <c r="F38" i="5"/>
  <c r="E38" i="5"/>
  <c r="D38" i="5"/>
  <c r="C38" i="5"/>
  <c r="B38" i="5"/>
  <c r="A38" i="5"/>
  <c r="AK37" i="5"/>
  <c r="AJ37" i="5"/>
  <c r="AI37" i="5"/>
  <c r="AH37" i="5"/>
  <c r="AG37" i="5"/>
  <c r="AF37" i="5"/>
  <c r="AE37" i="5"/>
  <c r="AD37" i="5"/>
  <c r="AC37" i="5"/>
  <c r="AB37" i="5"/>
  <c r="AA37" i="5"/>
  <c r="Z37" i="5"/>
  <c r="Y37" i="5"/>
  <c r="X37" i="5"/>
  <c r="W37" i="5"/>
  <c r="V37" i="5"/>
  <c r="U37" i="5"/>
  <c r="T37" i="5"/>
  <c r="S37" i="5"/>
  <c r="R37" i="5"/>
  <c r="Q37" i="5"/>
  <c r="P37" i="5"/>
  <c r="O37" i="5"/>
  <c r="N37" i="5"/>
  <c r="M37" i="5"/>
  <c r="L37" i="5"/>
  <c r="K37" i="5"/>
  <c r="J37" i="5"/>
  <c r="I37" i="5"/>
  <c r="H37" i="5"/>
  <c r="G37" i="5"/>
  <c r="F37" i="5"/>
  <c r="E37" i="5"/>
  <c r="D37" i="5"/>
  <c r="C37" i="5"/>
  <c r="B37" i="5"/>
  <c r="A37" i="5"/>
  <c r="AK36" i="5"/>
  <c r="AJ36" i="5"/>
  <c r="AI36" i="5"/>
  <c r="AH36" i="5"/>
  <c r="AG36" i="5"/>
  <c r="AF36" i="5"/>
  <c r="AE36" i="5"/>
  <c r="AD36" i="5"/>
  <c r="AC36" i="5"/>
  <c r="AB36" i="5"/>
  <c r="AA36" i="5"/>
  <c r="Z36" i="5"/>
  <c r="Y36" i="5"/>
  <c r="X36" i="5"/>
  <c r="W36" i="5"/>
  <c r="V36" i="5"/>
  <c r="U36" i="5"/>
  <c r="T36" i="5"/>
  <c r="S36" i="5"/>
  <c r="R36" i="5"/>
  <c r="Q36" i="5"/>
  <c r="P36" i="5"/>
  <c r="O36" i="5"/>
  <c r="N36" i="5"/>
  <c r="M36" i="5"/>
  <c r="L36" i="5"/>
  <c r="K36" i="5"/>
  <c r="J36" i="5"/>
  <c r="I36" i="5"/>
  <c r="H36" i="5"/>
  <c r="G36" i="5"/>
  <c r="F36" i="5"/>
  <c r="E36" i="5"/>
  <c r="D36" i="5"/>
  <c r="C36" i="5"/>
  <c r="B36" i="5"/>
  <c r="A36" i="5"/>
  <c r="AK35" i="5"/>
  <c r="AJ35" i="5"/>
  <c r="AI35" i="5"/>
  <c r="AH35" i="5"/>
  <c r="AG35" i="5"/>
  <c r="AF35" i="5"/>
  <c r="AE35" i="5"/>
  <c r="AD35" i="5"/>
  <c r="AC35" i="5"/>
  <c r="AB35" i="5"/>
  <c r="AA35" i="5"/>
  <c r="Z35" i="5"/>
  <c r="Y35" i="5"/>
  <c r="X35" i="5"/>
  <c r="W35" i="5"/>
  <c r="V35" i="5"/>
  <c r="U35" i="5"/>
  <c r="T35" i="5"/>
  <c r="S35" i="5"/>
  <c r="R35" i="5"/>
  <c r="Q35" i="5"/>
  <c r="P35" i="5"/>
  <c r="O35" i="5"/>
  <c r="N35" i="5"/>
  <c r="M35" i="5"/>
  <c r="L35" i="5"/>
  <c r="K35" i="5"/>
  <c r="J35" i="5"/>
  <c r="I35" i="5"/>
  <c r="H35" i="5"/>
  <c r="G35" i="5"/>
  <c r="F35" i="5"/>
  <c r="E35" i="5"/>
  <c r="D35" i="5"/>
  <c r="C35" i="5"/>
  <c r="B35" i="5"/>
  <c r="A35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A34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A33" i="5"/>
  <c r="AK32" i="5"/>
  <c r="AJ32" i="5"/>
  <c r="AI32" i="5"/>
  <c r="AH32" i="5"/>
  <c r="AG32" i="5"/>
  <c r="AF32" i="5"/>
  <c r="AE32" i="5"/>
  <c r="AD32" i="5"/>
  <c r="AC32" i="5"/>
  <c r="AB32" i="5"/>
  <c r="AA32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32" i="5"/>
  <c r="AK31" i="5"/>
  <c r="AJ31" i="5"/>
  <c r="AI31" i="5"/>
  <c r="AH31" i="5"/>
  <c r="AG31" i="5"/>
  <c r="AF31" i="5"/>
  <c r="AE31" i="5"/>
  <c r="AD31" i="5"/>
  <c r="AC31" i="5"/>
  <c r="AB31" i="5"/>
  <c r="AA31" i="5"/>
  <c r="Z31" i="5"/>
  <c r="Y31" i="5"/>
  <c r="X31" i="5"/>
  <c r="W31" i="5"/>
  <c r="V31" i="5"/>
  <c r="U31" i="5"/>
  <c r="T31" i="5"/>
  <c r="S31" i="5"/>
  <c r="R31" i="5"/>
  <c r="Q31" i="5"/>
  <c r="P31" i="5"/>
  <c r="O31" i="5"/>
  <c r="N31" i="5"/>
  <c r="M31" i="5"/>
  <c r="L31" i="5"/>
  <c r="K31" i="5"/>
  <c r="J31" i="5"/>
  <c r="I31" i="5"/>
  <c r="H31" i="5"/>
  <c r="G31" i="5"/>
  <c r="F31" i="5"/>
  <c r="E31" i="5"/>
  <c r="D31" i="5"/>
  <c r="C31" i="5"/>
  <c r="B31" i="5"/>
  <c r="A31" i="5"/>
  <c r="AK30" i="5"/>
  <c r="AJ30" i="5"/>
  <c r="AI30" i="5"/>
  <c r="AH30" i="5"/>
  <c r="AG30" i="5"/>
  <c r="AF30" i="5"/>
  <c r="AE30" i="5"/>
  <c r="AD30" i="5"/>
  <c r="AC30" i="5"/>
  <c r="AB30" i="5"/>
  <c r="AA30" i="5"/>
  <c r="Z30" i="5"/>
  <c r="Y30" i="5"/>
  <c r="X30" i="5"/>
  <c r="W30" i="5"/>
  <c r="V30" i="5"/>
  <c r="U30" i="5"/>
  <c r="T30" i="5"/>
  <c r="S30" i="5"/>
  <c r="R30" i="5"/>
  <c r="Q30" i="5"/>
  <c r="P30" i="5"/>
  <c r="O30" i="5"/>
  <c r="N30" i="5"/>
  <c r="M30" i="5"/>
  <c r="L30" i="5"/>
  <c r="K30" i="5"/>
  <c r="J30" i="5"/>
  <c r="I30" i="5"/>
  <c r="H30" i="5"/>
  <c r="G30" i="5"/>
  <c r="F30" i="5"/>
  <c r="E30" i="5"/>
  <c r="D30" i="5"/>
  <c r="C30" i="5"/>
  <c r="B30" i="5"/>
  <c r="A30" i="5"/>
  <c r="AK29" i="5"/>
  <c r="AJ29" i="5"/>
  <c r="AI29" i="5"/>
  <c r="AH29" i="5"/>
  <c r="AG29" i="5"/>
  <c r="AF29" i="5"/>
  <c r="AE29" i="5"/>
  <c r="AD29" i="5"/>
  <c r="AC29" i="5"/>
  <c r="AB29" i="5"/>
  <c r="AA29" i="5"/>
  <c r="Z29" i="5"/>
  <c r="Y29" i="5"/>
  <c r="X29" i="5"/>
  <c r="W29" i="5"/>
  <c r="V29" i="5"/>
  <c r="U29" i="5"/>
  <c r="T29" i="5"/>
  <c r="S29" i="5"/>
  <c r="R29" i="5"/>
  <c r="Q29" i="5"/>
  <c r="P29" i="5"/>
  <c r="O29" i="5"/>
  <c r="N29" i="5"/>
  <c r="M29" i="5"/>
  <c r="L29" i="5"/>
  <c r="K29" i="5"/>
  <c r="J29" i="5"/>
  <c r="I29" i="5"/>
  <c r="H29" i="5"/>
  <c r="G29" i="5"/>
  <c r="F29" i="5"/>
  <c r="E29" i="5"/>
  <c r="D29" i="5"/>
  <c r="C29" i="5"/>
  <c r="B29" i="5"/>
  <c r="A29" i="5"/>
  <c r="AK28" i="5"/>
  <c r="AJ28" i="5"/>
  <c r="AI28" i="5"/>
  <c r="AH28" i="5"/>
  <c r="AG28" i="5"/>
  <c r="AF28" i="5"/>
  <c r="AE28" i="5"/>
  <c r="AD28" i="5"/>
  <c r="AC28" i="5"/>
  <c r="AB28" i="5"/>
  <c r="AA28" i="5"/>
  <c r="Z28" i="5"/>
  <c r="Y28" i="5"/>
  <c r="X28" i="5"/>
  <c r="W28" i="5"/>
  <c r="V28" i="5"/>
  <c r="U28" i="5"/>
  <c r="T28" i="5"/>
  <c r="S28" i="5"/>
  <c r="R28" i="5"/>
  <c r="Q28" i="5"/>
  <c r="P28" i="5"/>
  <c r="O28" i="5"/>
  <c r="N28" i="5"/>
  <c r="M28" i="5"/>
  <c r="L28" i="5"/>
  <c r="K28" i="5"/>
  <c r="J28" i="5"/>
  <c r="I28" i="5"/>
  <c r="H28" i="5"/>
  <c r="G28" i="5"/>
  <c r="F28" i="5"/>
  <c r="E28" i="5"/>
  <c r="D28" i="5"/>
  <c r="C28" i="5"/>
  <c r="B28" i="5"/>
  <c r="A28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A27" i="5"/>
  <c r="AK26" i="5"/>
  <c r="AJ26" i="5"/>
  <c r="AI26" i="5"/>
  <c r="AH26" i="5"/>
  <c r="AG26" i="5"/>
  <c r="AF26" i="5"/>
  <c r="AE26" i="5"/>
  <c r="AD26" i="5"/>
  <c r="AC26" i="5"/>
  <c r="AB26" i="5"/>
  <c r="AA26" i="5"/>
  <c r="Z26" i="5"/>
  <c r="Y26" i="5"/>
  <c r="X26" i="5"/>
  <c r="W26" i="5"/>
  <c r="V26" i="5"/>
  <c r="U26" i="5"/>
  <c r="T26" i="5"/>
  <c r="S26" i="5"/>
  <c r="R26" i="5"/>
  <c r="Q26" i="5"/>
  <c r="P26" i="5"/>
  <c r="O26" i="5"/>
  <c r="N26" i="5"/>
  <c r="M26" i="5"/>
  <c r="L26" i="5"/>
  <c r="K26" i="5"/>
  <c r="J26" i="5"/>
  <c r="I26" i="5"/>
  <c r="H26" i="5"/>
  <c r="G26" i="5"/>
  <c r="F26" i="5"/>
  <c r="E26" i="5"/>
  <c r="D26" i="5"/>
  <c r="C26" i="5"/>
  <c r="B26" i="5"/>
  <c r="A26" i="5"/>
  <c r="AK25" i="5"/>
  <c r="AJ25" i="5"/>
  <c r="AI25" i="5"/>
  <c r="AH25" i="5"/>
  <c r="AG25" i="5"/>
  <c r="AF25" i="5"/>
  <c r="AE25" i="5"/>
  <c r="AD25" i="5"/>
  <c r="AC25" i="5"/>
  <c r="AB25" i="5"/>
  <c r="AA25" i="5"/>
  <c r="Z25" i="5"/>
  <c r="Y25" i="5"/>
  <c r="X25" i="5"/>
  <c r="W25" i="5"/>
  <c r="V25" i="5"/>
  <c r="U25" i="5"/>
  <c r="T25" i="5"/>
  <c r="S25" i="5"/>
  <c r="R25" i="5"/>
  <c r="Q25" i="5"/>
  <c r="P25" i="5"/>
  <c r="O25" i="5"/>
  <c r="N25" i="5"/>
  <c r="M25" i="5"/>
  <c r="L25" i="5"/>
  <c r="K25" i="5"/>
  <c r="J25" i="5"/>
  <c r="I25" i="5"/>
  <c r="H25" i="5"/>
  <c r="G25" i="5"/>
  <c r="F25" i="5"/>
  <c r="E25" i="5"/>
  <c r="D25" i="5"/>
  <c r="C25" i="5"/>
  <c r="B25" i="5"/>
  <c r="A25" i="5"/>
  <c r="AK24" i="5"/>
  <c r="AJ24" i="5"/>
  <c r="AI24" i="5"/>
  <c r="AH24" i="5"/>
  <c r="AG24" i="5"/>
  <c r="AF24" i="5"/>
  <c r="AE24" i="5"/>
  <c r="AD24" i="5"/>
  <c r="AC24" i="5"/>
  <c r="AB24" i="5"/>
  <c r="AA24" i="5"/>
  <c r="Z24" i="5"/>
  <c r="Y24" i="5"/>
  <c r="X24" i="5"/>
  <c r="W24" i="5"/>
  <c r="V24" i="5"/>
  <c r="U24" i="5"/>
  <c r="T24" i="5"/>
  <c r="S24" i="5"/>
  <c r="R24" i="5"/>
  <c r="Q24" i="5"/>
  <c r="P24" i="5"/>
  <c r="O24" i="5"/>
  <c r="N24" i="5"/>
  <c r="M24" i="5"/>
  <c r="L24" i="5"/>
  <c r="K24" i="5"/>
  <c r="J24" i="5"/>
  <c r="I24" i="5"/>
  <c r="H24" i="5"/>
  <c r="G24" i="5"/>
  <c r="F24" i="5"/>
  <c r="E24" i="5"/>
  <c r="D24" i="5"/>
  <c r="C24" i="5"/>
  <c r="B24" i="5"/>
  <c r="A24" i="5"/>
  <c r="AK23" i="5"/>
  <c r="AJ23" i="5"/>
  <c r="AI23" i="5"/>
  <c r="AH23" i="5"/>
  <c r="AG23" i="5"/>
  <c r="AF23" i="5"/>
  <c r="AE23" i="5"/>
  <c r="AD23" i="5"/>
  <c r="AC23" i="5"/>
  <c r="AB23" i="5"/>
  <c r="AA23" i="5"/>
  <c r="Z23" i="5"/>
  <c r="Y23" i="5"/>
  <c r="X23" i="5"/>
  <c r="W23" i="5"/>
  <c r="V23" i="5"/>
  <c r="U23" i="5"/>
  <c r="T23" i="5"/>
  <c r="S23" i="5"/>
  <c r="R23" i="5"/>
  <c r="Q23" i="5"/>
  <c r="P23" i="5"/>
  <c r="O23" i="5"/>
  <c r="N23" i="5"/>
  <c r="M23" i="5"/>
  <c r="L23" i="5"/>
  <c r="K23" i="5"/>
  <c r="J23" i="5"/>
  <c r="I23" i="5"/>
  <c r="H23" i="5"/>
  <c r="G23" i="5"/>
  <c r="F23" i="5"/>
  <c r="E23" i="5"/>
  <c r="D23" i="5"/>
  <c r="C23" i="5"/>
  <c r="B23" i="5"/>
  <c r="A23" i="5"/>
  <c r="AK22" i="5"/>
  <c r="AJ22" i="5"/>
  <c r="AI22" i="5"/>
  <c r="AH22" i="5"/>
  <c r="AG22" i="5"/>
  <c r="AF22" i="5"/>
  <c r="AE22" i="5"/>
  <c r="AD22" i="5"/>
  <c r="AC22" i="5"/>
  <c r="AB22" i="5"/>
  <c r="AA22" i="5"/>
  <c r="Z22" i="5"/>
  <c r="Y22" i="5"/>
  <c r="X22" i="5"/>
  <c r="W22" i="5"/>
  <c r="V22" i="5"/>
  <c r="U22" i="5"/>
  <c r="T22" i="5"/>
  <c r="S22" i="5"/>
  <c r="R22" i="5"/>
  <c r="Q22" i="5"/>
  <c r="P22" i="5"/>
  <c r="O22" i="5"/>
  <c r="N22" i="5"/>
  <c r="M22" i="5"/>
  <c r="L22" i="5"/>
  <c r="K22" i="5"/>
  <c r="J22" i="5"/>
  <c r="I22" i="5"/>
  <c r="H22" i="5"/>
  <c r="G22" i="5"/>
  <c r="F22" i="5"/>
  <c r="E22" i="5"/>
  <c r="D22" i="5"/>
  <c r="C22" i="5"/>
  <c r="B22" i="5"/>
  <c r="A22" i="5"/>
  <c r="AK21" i="5"/>
  <c r="AJ21" i="5"/>
  <c r="AI21" i="5"/>
  <c r="AH21" i="5"/>
  <c r="AG21" i="5"/>
  <c r="AF21" i="5"/>
  <c r="AE21" i="5"/>
  <c r="AD21" i="5"/>
  <c r="AC21" i="5"/>
  <c r="AB21" i="5"/>
  <c r="AA21" i="5"/>
  <c r="Z21" i="5"/>
  <c r="Y21" i="5"/>
  <c r="X21" i="5"/>
  <c r="W21" i="5"/>
  <c r="V21" i="5"/>
  <c r="U21" i="5"/>
  <c r="T21" i="5"/>
  <c r="S21" i="5"/>
  <c r="R21" i="5"/>
  <c r="Q21" i="5"/>
  <c r="P21" i="5"/>
  <c r="O21" i="5"/>
  <c r="N21" i="5"/>
  <c r="M21" i="5"/>
  <c r="L21" i="5"/>
  <c r="K21" i="5"/>
  <c r="J21" i="5"/>
  <c r="I21" i="5"/>
  <c r="H21" i="5"/>
  <c r="G21" i="5"/>
  <c r="F21" i="5"/>
  <c r="E21" i="5"/>
  <c r="D21" i="5"/>
  <c r="C21" i="5"/>
  <c r="B21" i="5"/>
  <c r="A21" i="5"/>
  <c r="AK20" i="5"/>
  <c r="AJ20" i="5"/>
  <c r="AI20" i="5"/>
  <c r="AH20" i="5"/>
  <c r="AG20" i="5"/>
  <c r="AF20" i="5"/>
  <c r="AE20" i="5"/>
  <c r="AD20" i="5"/>
  <c r="AC20" i="5"/>
  <c r="AB20" i="5"/>
  <c r="AA20" i="5"/>
  <c r="Z20" i="5"/>
  <c r="Y20" i="5"/>
  <c r="X20" i="5"/>
  <c r="W20" i="5"/>
  <c r="V20" i="5"/>
  <c r="U20" i="5"/>
  <c r="T20" i="5"/>
  <c r="S20" i="5"/>
  <c r="R20" i="5"/>
  <c r="Q20" i="5"/>
  <c r="P20" i="5"/>
  <c r="O20" i="5"/>
  <c r="N20" i="5"/>
  <c r="M20" i="5"/>
  <c r="L20" i="5"/>
  <c r="K20" i="5"/>
  <c r="J20" i="5"/>
  <c r="I20" i="5"/>
  <c r="H20" i="5"/>
  <c r="G20" i="5"/>
  <c r="F20" i="5"/>
  <c r="E20" i="5"/>
  <c r="D20" i="5"/>
  <c r="C20" i="5"/>
  <c r="B20" i="5"/>
  <c r="A20" i="5"/>
  <c r="AK19" i="5"/>
  <c r="AJ19" i="5"/>
  <c r="AI19" i="5"/>
  <c r="AH19" i="5"/>
  <c r="AG19" i="5"/>
  <c r="AF19" i="5"/>
  <c r="AE19" i="5"/>
  <c r="AD19" i="5"/>
  <c r="AC19" i="5"/>
  <c r="AB19" i="5"/>
  <c r="AA19" i="5"/>
  <c r="Z19" i="5"/>
  <c r="Y19" i="5"/>
  <c r="X19" i="5"/>
  <c r="W19" i="5"/>
  <c r="V19" i="5"/>
  <c r="U19" i="5"/>
  <c r="T19" i="5"/>
  <c r="S19" i="5"/>
  <c r="R19" i="5"/>
  <c r="Q19" i="5"/>
  <c r="P19" i="5"/>
  <c r="O19" i="5"/>
  <c r="N19" i="5"/>
  <c r="M19" i="5"/>
  <c r="L19" i="5"/>
  <c r="K19" i="5"/>
  <c r="J19" i="5"/>
  <c r="I19" i="5"/>
  <c r="H19" i="5"/>
  <c r="G19" i="5"/>
  <c r="F19" i="5"/>
  <c r="E19" i="5"/>
  <c r="D19" i="5"/>
  <c r="C19" i="5"/>
  <c r="B19" i="5"/>
  <c r="A19" i="5"/>
  <c r="AK18" i="5"/>
  <c r="AJ18" i="5"/>
  <c r="AI18" i="5"/>
  <c r="AH18" i="5"/>
  <c r="AG18" i="5"/>
  <c r="AF18" i="5"/>
  <c r="AE18" i="5"/>
  <c r="AD18" i="5"/>
  <c r="AC18" i="5"/>
  <c r="AB18" i="5"/>
  <c r="AA18" i="5"/>
  <c r="Z18" i="5"/>
  <c r="Y18" i="5"/>
  <c r="X18" i="5"/>
  <c r="W18" i="5"/>
  <c r="V18" i="5"/>
  <c r="U18" i="5"/>
  <c r="T18" i="5"/>
  <c r="S18" i="5"/>
  <c r="R18" i="5"/>
  <c r="Q18" i="5"/>
  <c r="P18" i="5"/>
  <c r="O18" i="5"/>
  <c r="N18" i="5"/>
  <c r="M18" i="5"/>
  <c r="L18" i="5"/>
  <c r="K18" i="5"/>
  <c r="J18" i="5"/>
  <c r="I18" i="5"/>
  <c r="H18" i="5"/>
  <c r="G18" i="5"/>
  <c r="F18" i="5"/>
  <c r="E18" i="5"/>
  <c r="D18" i="5"/>
  <c r="C18" i="5"/>
  <c r="B18" i="5"/>
  <c r="A18" i="5"/>
  <c r="AK17" i="5"/>
  <c r="AJ17" i="5"/>
  <c r="AI17" i="5"/>
  <c r="AH17" i="5"/>
  <c r="AG17" i="5"/>
  <c r="AF17" i="5"/>
  <c r="AE17" i="5"/>
  <c r="AD17" i="5"/>
  <c r="AC17" i="5"/>
  <c r="AB17" i="5"/>
  <c r="AA17" i="5"/>
  <c r="Z17" i="5"/>
  <c r="Y17" i="5"/>
  <c r="X17" i="5"/>
  <c r="W17" i="5"/>
  <c r="V17" i="5"/>
  <c r="U17" i="5"/>
  <c r="T17" i="5"/>
  <c r="S17" i="5"/>
  <c r="R17" i="5"/>
  <c r="Q17" i="5"/>
  <c r="P17" i="5"/>
  <c r="O17" i="5"/>
  <c r="N17" i="5"/>
  <c r="M17" i="5"/>
  <c r="L17" i="5"/>
  <c r="K17" i="5"/>
  <c r="J17" i="5"/>
  <c r="I17" i="5"/>
  <c r="H17" i="5"/>
  <c r="G17" i="5"/>
  <c r="F17" i="5"/>
  <c r="E17" i="5"/>
  <c r="D17" i="5"/>
  <c r="C17" i="5"/>
  <c r="B17" i="5"/>
  <c r="A17" i="5"/>
  <c r="AK16" i="5"/>
  <c r="AJ16" i="5"/>
  <c r="AI16" i="5"/>
  <c r="AH16" i="5"/>
  <c r="AG16" i="5"/>
  <c r="AF16" i="5"/>
  <c r="AE16" i="5"/>
  <c r="AD16" i="5"/>
  <c r="AC16" i="5"/>
  <c r="AB16" i="5"/>
  <c r="AA16" i="5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16" i="5"/>
  <c r="AK15" i="5"/>
  <c r="AJ15" i="5"/>
  <c r="AI15" i="5"/>
  <c r="AH15" i="5"/>
  <c r="AG15" i="5"/>
  <c r="AF15" i="5"/>
  <c r="AE15" i="5"/>
  <c r="AD15" i="5"/>
  <c r="AC15" i="5"/>
  <c r="AB15" i="5"/>
  <c r="AA15" i="5"/>
  <c r="Z15" i="5"/>
  <c r="Y15" i="5"/>
  <c r="X15" i="5"/>
  <c r="W15" i="5"/>
  <c r="V15" i="5"/>
  <c r="U15" i="5"/>
  <c r="T15" i="5"/>
  <c r="S15" i="5"/>
  <c r="R15" i="5"/>
  <c r="Q15" i="5"/>
  <c r="P15" i="5"/>
  <c r="O15" i="5"/>
  <c r="N15" i="5"/>
  <c r="M15" i="5"/>
  <c r="L15" i="5"/>
  <c r="K15" i="5"/>
  <c r="J15" i="5"/>
  <c r="I15" i="5"/>
  <c r="H15" i="5"/>
  <c r="G15" i="5"/>
  <c r="F15" i="5"/>
  <c r="E15" i="5"/>
  <c r="D15" i="5"/>
  <c r="C15" i="5"/>
  <c r="B15" i="5"/>
  <c r="A15" i="5"/>
  <c r="AK14" i="5"/>
  <c r="AJ14" i="5"/>
  <c r="AI14" i="5"/>
  <c r="AH14" i="5"/>
  <c r="AG14" i="5"/>
  <c r="AF14" i="5"/>
  <c r="AE14" i="5"/>
  <c r="AD14" i="5"/>
  <c r="AC14" i="5"/>
  <c r="AB14" i="5"/>
  <c r="AA14" i="5"/>
  <c r="Z14" i="5"/>
  <c r="Y14" i="5"/>
  <c r="X14" i="5"/>
  <c r="W14" i="5"/>
  <c r="V14" i="5"/>
  <c r="U14" i="5"/>
  <c r="T14" i="5"/>
  <c r="S14" i="5"/>
  <c r="R14" i="5"/>
  <c r="Q14" i="5"/>
  <c r="P14" i="5"/>
  <c r="O14" i="5"/>
  <c r="N14" i="5"/>
  <c r="M14" i="5"/>
  <c r="L14" i="5"/>
  <c r="K14" i="5"/>
  <c r="J14" i="5"/>
  <c r="I14" i="5"/>
  <c r="H14" i="5"/>
  <c r="G14" i="5"/>
  <c r="F14" i="5"/>
  <c r="E14" i="5"/>
  <c r="D14" i="5"/>
  <c r="C14" i="5"/>
  <c r="B14" i="5"/>
  <c r="A14" i="5"/>
  <c r="AK13" i="5"/>
  <c r="AJ13" i="5"/>
  <c r="AI13" i="5"/>
  <c r="AH13" i="5"/>
  <c r="AG13" i="5"/>
  <c r="AF13" i="5"/>
  <c r="AE13" i="5"/>
  <c r="AD13" i="5"/>
  <c r="AC13" i="5"/>
  <c r="AB13" i="5"/>
  <c r="AA13" i="5"/>
  <c r="Z13" i="5"/>
  <c r="Y13" i="5"/>
  <c r="X13" i="5"/>
  <c r="W13" i="5"/>
  <c r="V13" i="5"/>
  <c r="U13" i="5"/>
  <c r="T13" i="5"/>
  <c r="S13" i="5"/>
  <c r="R13" i="5"/>
  <c r="Q13" i="5"/>
  <c r="P13" i="5"/>
  <c r="O13" i="5"/>
  <c r="N13" i="5"/>
  <c r="M13" i="5"/>
  <c r="L13" i="5"/>
  <c r="K13" i="5"/>
  <c r="J13" i="5"/>
  <c r="I13" i="5"/>
  <c r="H13" i="5"/>
  <c r="G13" i="5"/>
  <c r="F13" i="5"/>
  <c r="E13" i="5"/>
  <c r="D13" i="5"/>
  <c r="C13" i="5"/>
  <c r="B13" i="5"/>
  <c r="A13" i="5"/>
  <c r="AK12" i="5"/>
  <c r="AJ12" i="5"/>
  <c r="AI12" i="5"/>
  <c r="AH12" i="5"/>
  <c r="AG12" i="5"/>
  <c r="AF12" i="5"/>
  <c r="AE12" i="5"/>
  <c r="AD12" i="5"/>
  <c r="AC12" i="5"/>
  <c r="AB12" i="5"/>
  <c r="AA12" i="5"/>
  <c r="Z12" i="5"/>
  <c r="Y12" i="5"/>
  <c r="X12" i="5"/>
  <c r="W12" i="5"/>
  <c r="V12" i="5"/>
  <c r="U12" i="5"/>
  <c r="T12" i="5"/>
  <c r="S12" i="5"/>
  <c r="R12" i="5"/>
  <c r="Q12" i="5"/>
  <c r="P12" i="5"/>
  <c r="O12" i="5"/>
  <c r="N12" i="5"/>
  <c r="M12" i="5"/>
  <c r="L12" i="5"/>
  <c r="K12" i="5"/>
  <c r="J12" i="5"/>
  <c r="I12" i="5"/>
  <c r="H12" i="5"/>
  <c r="G12" i="5"/>
  <c r="F12" i="5"/>
  <c r="E12" i="5"/>
  <c r="D12" i="5"/>
  <c r="C12" i="5"/>
  <c r="B12" i="5"/>
  <c r="A12" i="5"/>
  <c r="AK11" i="5"/>
  <c r="AJ11" i="5"/>
  <c r="AI11" i="5"/>
  <c r="AH11" i="5"/>
  <c r="AG11" i="5"/>
  <c r="AF11" i="5"/>
  <c r="AE11" i="5"/>
  <c r="AD11" i="5"/>
  <c r="AC11" i="5"/>
  <c r="AB11" i="5"/>
  <c r="AA11" i="5"/>
  <c r="Z11" i="5"/>
  <c r="Y11" i="5"/>
  <c r="X11" i="5"/>
  <c r="W11" i="5"/>
  <c r="V11" i="5"/>
  <c r="U11" i="5"/>
  <c r="T11" i="5"/>
  <c r="S11" i="5"/>
  <c r="R11" i="5"/>
  <c r="Q11" i="5"/>
  <c r="P11" i="5"/>
  <c r="O11" i="5"/>
  <c r="N11" i="5"/>
  <c r="M11" i="5"/>
  <c r="L11" i="5"/>
  <c r="K11" i="5"/>
  <c r="J11" i="5"/>
  <c r="I11" i="5"/>
  <c r="H11" i="5"/>
  <c r="G11" i="5"/>
  <c r="F11" i="5"/>
  <c r="E11" i="5"/>
  <c r="D11" i="5"/>
  <c r="C11" i="5"/>
  <c r="B11" i="5"/>
  <c r="A11" i="5"/>
  <c r="AK10" i="5"/>
  <c r="AJ10" i="5"/>
  <c r="AI10" i="5"/>
  <c r="AH10" i="5"/>
  <c r="AG10" i="5"/>
  <c r="AF10" i="5"/>
  <c r="AE10" i="5"/>
  <c r="AD10" i="5"/>
  <c r="AC10" i="5"/>
  <c r="AB10" i="5"/>
  <c r="AA10" i="5"/>
  <c r="Z10" i="5"/>
  <c r="Y10" i="5"/>
  <c r="X10" i="5"/>
  <c r="W10" i="5"/>
  <c r="V10" i="5"/>
  <c r="U10" i="5"/>
  <c r="T10" i="5"/>
  <c r="S10" i="5"/>
  <c r="R10" i="5"/>
  <c r="Q10" i="5"/>
  <c r="P10" i="5"/>
  <c r="O10" i="5"/>
  <c r="N10" i="5"/>
  <c r="M10" i="5"/>
  <c r="L10" i="5"/>
  <c r="K10" i="5"/>
  <c r="J10" i="5"/>
  <c r="I10" i="5"/>
  <c r="H10" i="5"/>
  <c r="G10" i="5"/>
  <c r="F10" i="5"/>
  <c r="E10" i="5"/>
  <c r="D10" i="5"/>
  <c r="C10" i="5"/>
  <c r="B10" i="5"/>
  <c r="A10" i="5"/>
  <c r="AK9" i="5"/>
  <c r="AJ9" i="5"/>
  <c r="AI9" i="5"/>
  <c r="AH9" i="5"/>
  <c r="AG9" i="5"/>
  <c r="AF9" i="5"/>
  <c r="AE9" i="5"/>
  <c r="AD9" i="5"/>
  <c r="AC9" i="5"/>
  <c r="AB9" i="5"/>
  <c r="AA9" i="5"/>
  <c r="Z9" i="5"/>
  <c r="Y9" i="5"/>
  <c r="X9" i="5"/>
  <c r="W9" i="5"/>
  <c r="V9" i="5"/>
  <c r="U9" i="5"/>
  <c r="T9" i="5"/>
  <c r="S9" i="5"/>
  <c r="R9" i="5"/>
  <c r="Q9" i="5"/>
  <c r="P9" i="5"/>
  <c r="O9" i="5"/>
  <c r="N9" i="5"/>
  <c r="M9" i="5"/>
  <c r="L9" i="5"/>
  <c r="K9" i="5"/>
  <c r="J9" i="5"/>
  <c r="I9" i="5"/>
  <c r="H9" i="5"/>
  <c r="G9" i="5"/>
  <c r="F9" i="5"/>
  <c r="E9" i="5"/>
  <c r="D9" i="5"/>
  <c r="C9" i="5"/>
  <c r="B9" i="5"/>
  <c r="A9" i="5"/>
  <c r="AK8" i="5"/>
  <c r="AJ8" i="5"/>
  <c r="AI8" i="5"/>
  <c r="AH8" i="5"/>
  <c r="AG8" i="5"/>
  <c r="AF8" i="5"/>
  <c r="AE8" i="5"/>
  <c r="AD8" i="5"/>
  <c r="AC8" i="5"/>
  <c r="AB8" i="5"/>
  <c r="AA8" i="5"/>
  <c r="Z8" i="5"/>
  <c r="Y8" i="5"/>
  <c r="X8" i="5"/>
  <c r="W8" i="5"/>
  <c r="V8" i="5"/>
  <c r="U8" i="5"/>
  <c r="T8" i="5"/>
  <c r="S8" i="5"/>
  <c r="R8" i="5"/>
  <c r="Q8" i="5"/>
  <c r="P8" i="5"/>
  <c r="O8" i="5"/>
  <c r="N8" i="5"/>
  <c r="M8" i="5"/>
  <c r="L8" i="5"/>
  <c r="K8" i="5"/>
  <c r="J8" i="5"/>
  <c r="I8" i="5"/>
  <c r="H8" i="5"/>
  <c r="G8" i="5"/>
  <c r="F8" i="5"/>
  <c r="E8" i="5"/>
  <c r="D8" i="5"/>
  <c r="C8" i="5"/>
  <c r="B8" i="5"/>
  <c r="A8" i="5"/>
  <c r="AK7" i="5"/>
  <c r="AJ7" i="5"/>
  <c r="AI7" i="5"/>
  <c r="AH7" i="5"/>
  <c r="AG7" i="5"/>
  <c r="AF7" i="5"/>
  <c r="AE7" i="5"/>
  <c r="AD7" i="5"/>
  <c r="AC7" i="5"/>
  <c r="AB7" i="5"/>
  <c r="AA7" i="5"/>
  <c r="Z7" i="5"/>
  <c r="Y7" i="5"/>
  <c r="X7" i="5"/>
  <c r="W7" i="5"/>
  <c r="V7" i="5"/>
  <c r="U7" i="5"/>
  <c r="T7" i="5"/>
  <c r="S7" i="5"/>
  <c r="R7" i="5"/>
  <c r="Q7" i="5"/>
  <c r="P7" i="5"/>
  <c r="O7" i="5"/>
  <c r="N7" i="5"/>
  <c r="M7" i="5"/>
  <c r="L7" i="5"/>
  <c r="K7" i="5"/>
  <c r="J7" i="5"/>
  <c r="I7" i="5"/>
  <c r="H7" i="5"/>
  <c r="G7" i="5"/>
  <c r="F7" i="5"/>
  <c r="E7" i="5"/>
  <c r="D7" i="5"/>
  <c r="C7" i="5"/>
  <c r="B7" i="5"/>
  <c r="A7" i="5"/>
  <c r="AK6" i="5"/>
  <c r="AJ6" i="5"/>
  <c r="AI6" i="5"/>
  <c r="AH6" i="5"/>
  <c r="AG6" i="5"/>
  <c r="AF6" i="5"/>
  <c r="AE6" i="5"/>
  <c r="AD6" i="5"/>
  <c r="AC6" i="5"/>
  <c r="AB6" i="5"/>
  <c r="AA6" i="5"/>
  <c r="Z6" i="5"/>
  <c r="Y6" i="5"/>
  <c r="X6" i="5"/>
  <c r="W6" i="5"/>
  <c r="V6" i="5"/>
  <c r="U6" i="5"/>
  <c r="T6" i="5"/>
  <c r="S6" i="5"/>
  <c r="R6" i="5"/>
  <c r="Q6" i="5"/>
  <c r="P6" i="5"/>
  <c r="O6" i="5"/>
  <c r="N6" i="5"/>
  <c r="M6" i="5"/>
  <c r="L6" i="5"/>
  <c r="K6" i="5"/>
  <c r="J6" i="5"/>
  <c r="I6" i="5"/>
  <c r="H6" i="5"/>
  <c r="G6" i="5"/>
  <c r="F6" i="5"/>
  <c r="E6" i="5"/>
  <c r="D6" i="5"/>
  <c r="C6" i="5"/>
  <c r="B6" i="5"/>
  <c r="A6" i="5"/>
  <c r="AK5" i="5"/>
  <c r="AJ5" i="5"/>
  <c r="AI5" i="5"/>
  <c r="AH5" i="5"/>
  <c r="AG5" i="5"/>
  <c r="AF5" i="5"/>
  <c r="AE5" i="5"/>
  <c r="AD5" i="5"/>
  <c r="AC5" i="5"/>
  <c r="AB5" i="5"/>
  <c r="AA5" i="5"/>
  <c r="Z5" i="5"/>
  <c r="Y5" i="5"/>
  <c r="X5" i="5"/>
  <c r="W5" i="5"/>
  <c r="V5" i="5"/>
  <c r="U5" i="5"/>
  <c r="T5" i="5"/>
  <c r="S5" i="5"/>
  <c r="R5" i="5"/>
  <c r="Q5" i="5"/>
  <c r="P5" i="5"/>
  <c r="O5" i="5"/>
  <c r="N5" i="5"/>
  <c r="M5" i="5"/>
  <c r="L5" i="5"/>
  <c r="K5" i="5"/>
  <c r="J5" i="5"/>
  <c r="I5" i="5"/>
  <c r="H5" i="5"/>
  <c r="G5" i="5"/>
  <c r="F5" i="5"/>
  <c r="E5" i="5"/>
  <c r="D5" i="5"/>
  <c r="C5" i="5"/>
  <c r="B5" i="5"/>
  <c r="A5" i="5"/>
  <c r="AK4" i="5"/>
  <c r="AJ4" i="5"/>
  <c r="AI4" i="5"/>
  <c r="AH4" i="5"/>
  <c r="AG4" i="5"/>
  <c r="AF4" i="5"/>
  <c r="AE4" i="5"/>
  <c r="AD4" i="5"/>
  <c r="AC4" i="5"/>
  <c r="AB4" i="5"/>
  <c r="AA4" i="5"/>
  <c r="Z4" i="5"/>
  <c r="Y4" i="5"/>
  <c r="X4" i="5"/>
  <c r="W4" i="5"/>
  <c r="V4" i="5"/>
  <c r="U4" i="5"/>
  <c r="T4" i="5"/>
  <c r="S4" i="5"/>
  <c r="R4" i="5"/>
  <c r="Q4" i="5"/>
  <c r="P4" i="5"/>
  <c r="O4" i="5"/>
  <c r="N4" i="5"/>
  <c r="M4" i="5"/>
  <c r="L4" i="5"/>
  <c r="K4" i="5"/>
  <c r="J4" i="5"/>
  <c r="I4" i="5"/>
  <c r="H4" i="5"/>
  <c r="G4" i="5"/>
  <c r="F4" i="5"/>
  <c r="E4" i="5"/>
  <c r="D4" i="5"/>
  <c r="C4" i="5"/>
  <c r="B4" i="5"/>
  <c r="A4" i="5"/>
  <c r="AK3" i="5"/>
  <c r="AJ3" i="5"/>
  <c r="AI3" i="5"/>
  <c r="AH3" i="5"/>
  <c r="AG3" i="5"/>
  <c r="AF3" i="5"/>
  <c r="AE3" i="5"/>
  <c r="AD3" i="5"/>
  <c r="AC3" i="5"/>
  <c r="AB3" i="5"/>
  <c r="AA3" i="5"/>
  <c r="Z3" i="5"/>
  <c r="Y3" i="5"/>
  <c r="X3" i="5"/>
  <c r="W3" i="5"/>
  <c r="V3" i="5"/>
  <c r="U3" i="5"/>
  <c r="T3" i="5"/>
  <c r="S3" i="5"/>
  <c r="R3" i="5"/>
  <c r="Q3" i="5"/>
  <c r="P3" i="5"/>
  <c r="O3" i="5"/>
  <c r="N3" i="5"/>
  <c r="M3" i="5"/>
  <c r="L3" i="5"/>
  <c r="K3" i="5"/>
  <c r="J3" i="5"/>
  <c r="I3" i="5"/>
  <c r="H3" i="5"/>
  <c r="G3" i="5"/>
  <c r="F3" i="5"/>
  <c r="E3" i="5"/>
  <c r="D3" i="5"/>
  <c r="C3" i="5"/>
  <c r="B3" i="5"/>
  <c r="A3" i="5"/>
  <c r="AK2" i="5"/>
  <c r="AJ2" i="5"/>
  <c r="AI2" i="5"/>
  <c r="AH2" i="5"/>
  <c r="AG2" i="5"/>
  <c r="AF2" i="5"/>
  <c r="AE2" i="5"/>
  <c r="AD2" i="5"/>
  <c r="AC2" i="5"/>
  <c r="AB2" i="5"/>
  <c r="AA2" i="5"/>
  <c r="Z2" i="5"/>
  <c r="Y2" i="5"/>
  <c r="X2" i="5"/>
  <c r="W2" i="5"/>
  <c r="V2" i="5"/>
  <c r="U2" i="5"/>
  <c r="T2" i="5"/>
  <c r="S2" i="5"/>
  <c r="R2" i="5"/>
  <c r="Q2" i="5"/>
  <c r="P2" i="5"/>
  <c r="O2" i="5"/>
  <c r="N2" i="5"/>
  <c r="M2" i="5"/>
  <c r="L2" i="5"/>
  <c r="K2" i="5"/>
  <c r="J2" i="5"/>
  <c r="I2" i="5"/>
  <c r="H2" i="5"/>
  <c r="G2" i="5"/>
  <c r="F2" i="5"/>
  <c r="E2" i="5"/>
  <c r="D2" i="5"/>
  <c r="C2" i="5"/>
  <c r="B2" i="5"/>
  <c r="A2" i="5"/>
  <c r="AK1" i="5"/>
  <c r="AJ1" i="5"/>
  <c r="AI1" i="5"/>
  <c r="AH1" i="5"/>
  <c r="AG1" i="5"/>
  <c r="AF1" i="5"/>
  <c r="AE1" i="5"/>
  <c r="AD1" i="5"/>
  <c r="AC1" i="5"/>
  <c r="AB1" i="5"/>
  <c r="AA1" i="5"/>
  <c r="Z1" i="5"/>
  <c r="Y1" i="5"/>
  <c r="X1" i="5"/>
  <c r="W1" i="5"/>
  <c r="V1" i="5"/>
  <c r="U1" i="5"/>
  <c r="T1" i="5"/>
  <c r="S1" i="5"/>
  <c r="R1" i="5"/>
  <c r="Q1" i="5"/>
  <c r="P1" i="5"/>
  <c r="O1" i="5"/>
  <c r="N1" i="5"/>
  <c r="M1" i="5"/>
  <c r="L1" i="5"/>
  <c r="K1" i="5"/>
  <c r="J1" i="5"/>
  <c r="I1" i="5"/>
  <c r="H1" i="5"/>
  <c r="G1" i="5"/>
  <c r="F1" i="5"/>
  <c r="E1" i="5"/>
  <c r="D1" i="5"/>
  <c r="C1" i="5"/>
  <c r="B1" i="5"/>
  <c r="AK93" i="4"/>
  <c r="AJ93" i="4"/>
  <c r="AI93" i="4"/>
  <c r="AH93" i="4"/>
  <c r="AG93" i="4"/>
  <c r="AF93" i="4"/>
  <c r="AE93" i="4"/>
  <c r="AD93" i="4"/>
  <c r="AC93" i="4"/>
  <c r="AB93" i="4"/>
  <c r="AA93" i="4"/>
  <c r="Z93" i="4"/>
  <c r="Y93" i="4"/>
  <c r="X93" i="4"/>
  <c r="W93" i="4"/>
  <c r="V93" i="4"/>
  <c r="U93" i="4"/>
  <c r="T93" i="4"/>
  <c r="S93" i="4"/>
  <c r="R93" i="4"/>
  <c r="Q93" i="4"/>
  <c r="P93" i="4"/>
  <c r="O93" i="4"/>
  <c r="N93" i="4"/>
  <c r="M93" i="4"/>
  <c r="L93" i="4"/>
  <c r="K93" i="4"/>
  <c r="J93" i="4"/>
  <c r="I93" i="4"/>
  <c r="H93" i="4"/>
  <c r="G93" i="4"/>
  <c r="F93" i="4"/>
  <c r="E93" i="4"/>
  <c r="D93" i="4"/>
  <c r="C93" i="4"/>
  <c r="B93" i="4"/>
  <c r="A93" i="4"/>
  <c r="AK92" i="4"/>
  <c r="AJ92" i="4"/>
  <c r="AI92" i="4"/>
  <c r="AH92" i="4"/>
  <c r="AG92" i="4"/>
  <c r="AF92" i="4"/>
  <c r="AE92" i="4"/>
  <c r="AD92" i="4"/>
  <c r="AC92" i="4"/>
  <c r="AB92" i="4"/>
  <c r="AA92" i="4"/>
  <c r="Z92" i="4"/>
  <c r="Y92" i="4"/>
  <c r="X92" i="4"/>
  <c r="W92" i="4"/>
  <c r="V92" i="4"/>
  <c r="U92" i="4"/>
  <c r="T92" i="4"/>
  <c r="S92" i="4"/>
  <c r="R92" i="4"/>
  <c r="Q92" i="4"/>
  <c r="P92" i="4"/>
  <c r="O92" i="4"/>
  <c r="N92" i="4"/>
  <c r="M92" i="4"/>
  <c r="L92" i="4"/>
  <c r="K92" i="4"/>
  <c r="J92" i="4"/>
  <c r="I92" i="4"/>
  <c r="H92" i="4"/>
  <c r="G92" i="4"/>
  <c r="F92" i="4"/>
  <c r="E92" i="4"/>
  <c r="D92" i="4"/>
  <c r="C92" i="4"/>
  <c r="B92" i="4"/>
  <c r="A92" i="4"/>
  <c r="AK91" i="4"/>
  <c r="AJ91" i="4"/>
  <c r="AI91" i="4"/>
  <c r="AH91" i="4"/>
  <c r="AG91" i="4"/>
  <c r="AF91" i="4"/>
  <c r="AE91" i="4"/>
  <c r="AD91" i="4"/>
  <c r="AC91" i="4"/>
  <c r="AB91" i="4"/>
  <c r="AA91" i="4"/>
  <c r="Z91" i="4"/>
  <c r="Y91" i="4"/>
  <c r="X91" i="4"/>
  <c r="W91" i="4"/>
  <c r="V91" i="4"/>
  <c r="U91" i="4"/>
  <c r="T91" i="4"/>
  <c r="S91" i="4"/>
  <c r="R91" i="4"/>
  <c r="Q91" i="4"/>
  <c r="P91" i="4"/>
  <c r="O91" i="4"/>
  <c r="N91" i="4"/>
  <c r="M91" i="4"/>
  <c r="L91" i="4"/>
  <c r="K91" i="4"/>
  <c r="J91" i="4"/>
  <c r="I91" i="4"/>
  <c r="H91" i="4"/>
  <c r="G91" i="4"/>
  <c r="F91" i="4"/>
  <c r="E91" i="4"/>
  <c r="D91" i="4"/>
  <c r="C91" i="4"/>
  <c r="B91" i="4"/>
  <c r="A91" i="4"/>
  <c r="AK90" i="4"/>
  <c r="AJ90" i="4"/>
  <c r="AI90" i="4"/>
  <c r="AH90" i="4"/>
  <c r="AG90" i="4"/>
  <c r="AF90" i="4"/>
  <c r="AE90" i="4"/>
  <c r="AD90" i="4"/>
  <c r="AC90" i="4"/>
  <c r="AB90" i="4"/>
  <c r="AA90" i="4"/>
  <c r="Z90" i="4"/>
  <c r="Y90" i="4"/>
  <c r="X90" i="4"/>
  <c r="W90" i="4"/>
  <c r="V90" i="4"/>
  <c r="U90" i="4"/>
  <c r="T90" i="4"/>
  <c r="S90" i="4"/>
  <c r="R90" i="4"/>
  <c r="Q90" i="4"/>
  <c r="P90" i="4"/>
  <c r="O90" i="4"/>
  <c r="N90" i="4"/>
  <c r="M90" i="4"/>
  <c r="L90" i="4"/>
  <c r="K90" i="4"/>
  <c r="J90" i="4"/>
  <c r="I90" i="4"/>
  <c r="H90" i="4"/>
  <c r="G90" i="4"/>
  <c r="F90" i="4"/>
  <c r="E90" i="4"/>
  <c r="D90" i="4"/>
  <c r="C90" i="4"/>
  <c r="B90" i="4"/>
  <c r="A90" i="4"/>
  <c r="AK89" i="4"/>
  <c r="AJ89" i="4"/>
  <c r="AI89" i="4"/>
  <c r="AH89" i="4"/>
  <c r="AG89" i="4"/>
  <c r="AF89" i="4"/>
  <c r="AE89" i="4"/>
  <c r="AD89" i="4"/>
  <c r="AC89" i="4"/>
  <c r="AB89" i="4"/>
  <c r="AA89" i="4"/>
  <c r="Z89" i="4"/>
  <c r="Y89" i="4"/>
  <c r="X89" i="4"/>
  <c r="W89" i="4"/>
  <c r="V89" i="4"/>
  <c r="U89" i="4"/>
  <c r="T89" i="4"/>
  <c r="S89" i="4"/>
  <c r="R89" i="4"/>
  <c r="Q89" i="4"/>
  <c r="P89" i="4"/>
  <c r="O89" i="4"/>
  <c r="N89" i="4"/>
  <c r="M89" i="4"/>
  <c r="L89" i="4"/>
  <c r="K89" i="4"/>
  <c r="J89" i="4"/>
  <c r="I89" i="4"/>
  <c r="H89" i="4"/>
  <c r="G89" i="4"/>
  <c r="F89" i="4"/>
  <c r="E89" i="4"/>
  <c r="D89" i="4"/>
  <c r="C89" i="4"/>
  <c r="B89" i="4"/>
  <c r="A89" i="4"/>
  <c r="AK88" i="4"/>
  <c r="AJ88" i="4"/>
  <c r="AI88" i="4"/>
  <c r="AH88" i="4"/>
  <c r="AG88" i="4"/>
  <c r="AF88" i="4"/>
  <c r="AE88" i="4"/>
  <c r="AD88" i="4"/>
  <c r="AC88" i="4"/>
  <c r="AB88" i="4"/>
  <c r="AA88" i="4"/>
  <c r="Z88" i="4"/>
  <c r="Y88" i="4"/>
  <c r="X88" i="4"/>
  <c r="W88" i="4"/>
  <c r="V88" i="4"/>
  <c r="U88" i="4"/>
  <c r="T88" i="4"/>
  <c r="S88" i="4"/>
  <c r="R88" i="4"/>
  <c r="Q88" i="4"/>
  <c r="P88" i="4"/>
  <c r="O88" i="4"/>
  <c r="N88" i="4"/>
  <c r="M88" i="4"/>
  <c r="L88" i="4"/>
  <c r="K88" i="4"/>
  <c r="J88" i="4"/>
  <c r="I88" i="4"/>
  <c r="H88" i="4"/>
  <c r="G88" i="4"/>
  <c r="F88" i="4"/>
  <c r="E88" i="4"/>
  <c r="D88" i="4"/>
  <c r="C88" i="4"/>
  <c r="B88" i="4"/>
  <c r="A88" i="4"/>
  <c r="AK87" i="4"/>
  <c r="AJ87" i="4"/>
  <c r="AI87" i="4"/>
  <c r="AH87" i="4"/>
  <c r="AG87" i="4"/>
  <c r="AF87" i="4"/>
  <c r="AE87" i="4"/>
  <c r="AD87" i="4"/>
  <c r="AC87" i="4"/>
  <c r="AB87" i="4"/>
  <c r="AA87" i="4"/>
  <c r="Z87" i="4"/>
  <c r="Y87" i="4"/>
  <c r="X87" i="4"/>
  <c r="W87" i="4"/>
  <c r="V87" i="4"/>
  <c r="U87" i="4"/>
  <c r="T87" i="4"/>
  <c r="S87" i="4"/>
  <c r="R87" i="4"/>
  <c r="Q87" i="4"/>
  <c r="P87" i="4"/>
  <c r="O87" i="4"/>
  <c r="N87" i="4"/>
  <c r="M87" i="4"/>
  <c r="L87" i="4"/>
  <c r="K87" i="4"/>
  <c r="J87" i="4"/>
  <c r="I87" i="4"/>
  <c r="H87" i="4"/>
  <c r="G87" i="4"/>
  <c r="F87" i="4"/>
  <c r="E87" i="4"/>
  <c r="D87" i="4"/>
  <c r="C87" i="4"/>
  <c r="B87" i="4"/>
  <c r="A87" i="4"/>
  <c r="AK86" i="4"/>
  <c r="AJ86" i="4"/>
  <c r="AI86" i="4"/>
  <c r="AH86" i="4"/>
  <c r="AG86" i="4"/>
  <c r="AF86" i="4"/>
  <c r="AE86" i="4"/>
  <c r="AD86" i="4"/>
  <c r="AC86" i="4"/>
  <c r="AB86" i="4"/>
  <c r="AA86" i="4"/>
  <c r="Z86" i="4"/>
  <c r="Y86" i="4"/>
  <c r="X86" i="4"/>
  <c r="W86" i="4"/>
  <c r="V86" i="4"/>
  <c r="U86" i="4"/>
  <c r="T86" i="4"/>
  <c r="S86" i="4"/>
  <c r="R86" i="4"/>
  <c r="Q86" i="4"/>
  <c r="P86" i="4"/>
  <c r="O86" i="4"/>
  <c r="N86" i="4"/>
  <c r="M86" i="4"/>
  <c r="L86" i="4"/>
  <c r="K86" i="4"/>
  <c r="J86" i="4"/>
  <c r="I86" i="4"/>
  <c r="H86" i="4"/>
  <c r="G86" i="4"/>
  <c r="F86" i="4"/>
  <c r="E86" i="4"/>
  <c r="D86" i="4"/>
  <c r="C86" i="4"/>
  <c r="B86" i="4"/>
  <c r="A86" i="4"/>
  <c r="AK85" i="4"/>
  <c r="AJ85" i="4"/>
  <c r="AI85" i="4"/>
  <c r="AH85" i="4"/>
  <c r="AG85" i="4"/>
  <c r="AF85" i="4"/>
  <c r="AE85" i="4"/>
  <c r="AD85" i="4"/>
  <c r="AC85" i="4"/>
  <c r="AB85" i="4"/>
  <c r="AA85" i="4"/>
  <c r="Z85" i="4"/>
  <c r="Y85" i="4"/>
  <c r="X85" i="4"/>
  <c r="W85" i="4"/>
  <c r="V85" i="4"/>
  <c r="U85" i="4"/>
  <c r="T85" i="4"/>
  <c r="S85" i="4"/>
  <c r="R85" i="4"/>
  <c r="Q85" i="4"/>
  <c r="P85" i="4"/>
  <c r="O85" i="4"/>
  <c r="N85" i="4"/>
  <c r="M85" i="4"/>
  <c r="L85" i="4"/>
  <c r="K85" i="4"/>
  <c r="J85" i="4"/>
  <c r="I85" i="4"/>
  <c r="H85" i="4"/>
  <c r="G85" i="4"/>
  <c r="F85" i="4"/>
  <c r="E85" i="4"/>
  <c r="D85" i="4"/>
  <c r="C85" i="4"/>
  <c r="B85" i="4"/>
  <c r="A85" i="4"/>
  <c r="AK84" i="4"/>
  <c r="AJ84" i="4"/>
  <c r="AI84" i="4"/>
  <c r="AH84" i="4"/>
  <c r="AG84" i="4"/>
  <c r="AF84" i="4"/>
  <c r="AE84" i="4"/>
  <c r="AD84" i="4"/>
  <c r="AC84" i="4"/>
  <c r="AB84" i="4"/>
  <c r="AA84" i="4"/>
  <c r="Z84" i="4"/>
  <c r="Y84" i="4"/>
  <c r="X84" i="4"/>
  <c r="W84" i="4"/>
  <c r="V84" i="4"/>
  <c r="U84" i="4"/>
  <c r="T84" i="4"/>
  <c r="S84" i="4"/>
  <c r="R84" i="4"/>
  <c r="Q84" i="4"/>
  <c r="P84" i="4"/>
  <c r="O84" i="4"/>
  <c r="N84" i="4"/>
  <c r="M84" i="4"/>
  <c r="L84" i="4"/>
  <c r="K84" i="4"/>
  <c r="J84" i="4"/>
  <c r="I84" i="4"/>
  <c r="H84" i="4"/>
  <c r="G84" i="4"/>
  <c r="F84" i="4"/>
  <c r="E84" i="4"/>
  <c r="D84" i="4"/>
  <c r="C84" i="4"/>
  <c r="B84" i="4"/>
  <c r="A84" i="4"/>
  <c r="AK83" i="4"/>
  <c r="AJ83" i="4"/>
  <c r="AI83" i="4"/>
  <c r="AH83" i="4"/>
  <c r="AG83" i="4"/>
  <c r="AF83" i="4"/>
  <c r="AE83" i="4"/>
  <c r="AD83" i="4"/>
  <c r="AC83" i="4"/>
  <c r="AB83" i="4"/>
  <c r="AA83" i="4"/>
  <c r="Z83" i="4"/>
  <c r="Y83" i="4"/>
  <c r="X83" i="4"/>
  <c r="W83" i="4"/>
  <c r="V83" i="4"/>
  <c r="U83" i="4"/>
  <c r="T83" i="4"/>
  <c r="S83" i="4"/>
  <c r="R83" i="4"/>
  <c r="Q83" i="4"/>
  <c r="P83" i="4"/>
  <c r="O83" i="4"/>
  <c r="N83" i="4"/>
  <c r="M83" i="4"/>
  <c r="L83" i="4"/>
  <c r="K83" i="4"/>
  <c r="J83" i="4"/>
  <c r="I83" i="4"/>
  <c r="H83" i="4"/>
  <c r="G83" i="4"/>
  <c r="F83" i="4"/>
  <c r="E83" i="4"/>
  <c r="D83" i="4"/>
  <c r="C83" i="4"/>
  <c r="B83" i="4"/>
  <c r="A83" i="4"/>
  <c r="AK82" i="4"/>
  <c r="AJ82" i="4"/>
  <c r="AI82" i="4"/>
  <c r="AH82" i="4"/>
  <c r="AG82" i="4"/>
  <c r="AF82" i="4"/>
  <c r="AE82" i="4"/>
  <c r="AD82" i="4"/>
  <c r="AC82" i="4"/>
  <c r="AB82" i="4"/>
  <c r="AA82" i="4"/>
  <c r="Z82" i="4"/>
  <c r="Y82" i="4"/>
  <c r="X82" i="4"/>
  <c r="W82" i="4"/>
  <c r="V82" i="4"/>
  <c r="U82" i="4"/>
  <c r="T82" i="4"/>
  <c r="S82" i="4"/>
  <c r="R82" i="4"/>
  <c r="Q82" i="4"/>
  <c r="P82" i="4"/>
  <c r="O82" i="4"/>
  <c r="N82" i="4"/>
  <c r="M82" i="4"/>
  <c r="L82" i="4"/>
  <c r="K82" i="4"/>
  <c r="J82" i="4"/>
  <c r="I82" i="4"/>
  <c r="H82" i="4"/>
  <c r="G82" i="4"/>
  <c r="F82" i="4"/>
  <c r="E82" i="4"/>
  <c r="D82" i="4"/>
  <c r="C82" i="4"/>
  <c r="B82" i="4"/>
  <c r="A82" i="4"/>
  <c r="AK81" i="4"/>
  <c r="AJ81" i="4"/>
  <c r="AI81" i="4"/>
  <c r="AH81" i="4"/>
  <c r="AG81" i="4"/>
  <c r="AF81" i="4"/>
  <c r="AE81" i="4"/>
  <c r="AD81" i="4"/>
  <c r="AC81" i="4"/>
  <c r="AB81" i="4"/>
  <c r="AA81" i="4"/>
  <c r="Z81" i="4"/>
  <c r="Y81" i="4"/>
  <c r="X81" i="4"/>
  <c r="W81" i="4"/>
  <c r="V81" i="4"/>
  <c r="U81" i="4"/>
  <c r="T81" i="4"/>
  <c r="S81" i="4"/>
  <c r="R81" i="4"/>
  <c r="Q81" i="4"/>
  <c r="P81" i="4"/>
  <c r="O81" i="4"/>
  <c r="N81" i="4"/>
  <c r="M81" i="4"/>
  <c r="L81" i="4"/>
  <c r="K81" i="4"/>
  <c r="J81" i="4"/>
  <c r="I81" i="4"/>
  <c r="H81" i="4"/>
  <c r="G81" i="4"/>
  <c r="F81" i="4"/>
  <c r="E81" i="4"/>
  <c r="D81" i="4"/>
  <c r="C81" i="4"/>
  <c r="B81" i="4"/>
  <c r="A81" i="4"/>
  <c r="AK80" i="4"/>
  <c r="AJ80" i="4"/>
  <c r="AI80" i="4"/>
  <c r="AH80" i="4"/>
  <c r="AG80" i="4"/>
  <c r="AF80" i="4"/>
  <c r="AE80" i="4"/>
  <c r="AD80" i="4"/>
  <c r="AC80" i="4"/>
  <c r="AB80" i="4"/>
  <c r="AA80" i="4"/>
  <c r="Z80" i="4"/>
  <c r="Y80" i="4"/>
  <c r="X80" i="4"/>
  <c r="W80" i="4"/>
  <c r="V80" i="4"/>
  <c r="U80" i="4"/>
  <c r="T80" i="4"/>
  <c r="S80" i="4"/>
  <c r="R80" i="4"/>
  <c r="Q80" i="4"/>
  <c r="P80" i="4"/>
  <c r="O80" i="4"/>
  <c r="N80" i="4"/>
  <c r="M80" i="4"/>
  <c r="L80" i="4"/>
  <c r="K80" i="4"/>
  <c r="J80" i="4"/>
  <c r="I80" i="4"/>
  <c r="H80" i="4"/>
  <c r="G80" i="4"/>
  <c r="F80" i="4"/>
  <c r="E80" i="4"/>
  <c r="D80" i="4"/>
  <c r="C80" i="4"/>
  <c r="B80" i="4"/>
  <c r="A80" i="4"/>
  <c r="AK79" i="4"/>
  <c r="AJ79" i="4"/>
  <c r="AI79" i="4"/>
  <c r="AH79" i="4"/>
  <c r="AG79" i="4"/>
  <c r="AF79" i="4"/>
  <c r="AE79" i="4"/>
  <c r="AD79" i="4"/>
  <c r="AC79" i="4"/>
  <c r="AB79" i="4"/>
  <c r="AA79" i="4"/>
  <c r="Z79" i="4"/>
  <c r="Y79" i="4"/>
  <c r="X79" i="4"/>
  <c r="W79" i="4"/>
  <c r="V79" i="4"/>
  <c r="U79" i="4"/>
  <c r="T79" i="4"/>
  <c r="S79" i="4"/>
  <c r="R79" i="4"/>
  <c r="Q79" i="4"/>
  <c r="P79" i="4"/>
  <c r="O79" i="4"/>
  <c r="N79" i="4"/>
  <c r="M79" i="4"/>
  <c r="L79" i="4"/>
  <c r="K79" i="4"/>
  <c r="J79" i="4"/>
  <c r="I79" i="4"/>
  <c r="H79" i="4"/>
  <c r="G79" i="4"/>
  <c r="F79" i="4"/>
  <c r="E79" i="4"/>
  <c r="D79" i="4"/>
  <c r="C79" i="4"/>
  <c r="B79" i="4"/>
  <c r="A79" i="4"/>
  <c r="AK78" i="4"/>
  <c r="AJ78" i="4"/>
  <c r="AI78" i="4"/>
  <c r="AH78" i="4"/>
  <c r="AG78" i="4"/>
  <c r="AF78" i="4"/>
  <c r="AE78" i="4"/>
  <c r="AD78" i="4"/>
  <c r="AC78" i="4"/>
  <c r="AB78" i="4"/>
  <c r="AA78" i="4"/>
  <c r="Z78" i="4"/>
  <c r="Y78" i="4"/>
  <c r="X78" i="4"/>
  <c r="W78" i="4"/>
  <c r="V78" i="4"/>
  <c r="U78" i="4"/>
  <c r="T78" i="4"/>
  <c r="S78" i="4"/>
  <c r="R78" i="4"/>
  <c r="Q78" i="4"/>
  <c r="P78" i="4"/>
  <c r="O78" i="4"/>
  <c r="N78" i="4"/>
  <c r="M78" i="4"/>
  <c r="L78" i="4"/>
  <c r="K78" i="4"/>
  <c r="J78" i="4"/>
  <c r="I78" i="4"/>
  <c r="H78" i="4"/>
  <c r="G78" i="4"/>
  <c r="F78" i="4"/>
  <c r="E78" i="4"/>
  <c r="D78" i="4"/>
  <c r="C78" i="4"/>
  <c r="B78" i="4"/>
  <c r="A78" i="4"/>
  <c r="AK77" i="4"/>
  <c r="AJ77" i="4"/>
  <c r="AI77" i="4"/>
  <c r="AH77" i="4"/>
  <c r="AG77" i="4"/>
  <c r="AF77" i="4"/>
  <c r="AE77" i="4"/>
  <c r="AD77" i="4"/>
  <c r="AC77" i="4"/>
  <c r="AB77" i="4"/>
  <c r="AA77" i="4"/>
  <c r="Z77" i="4"/>
  <c r="Y77" i="4"/>
  <c r="X77" i="4"/>
  <c r="W77" i="4"/>
  <c r="V77" i="4"/>
  <c r="U77" i="4"/>
  <c r="T77" i="4"/>
  <c r="S77" i="4"/>
  <c r="R77" i="4"/>
  <c r="Q77" i="4"/>
  <c r="P77" i="4"/>
  <c r="O77" i="4"/>
  <c r="N77" i="4"/>
  <c r="M77" i="4"/>
  <c r="L77" i="4"/>
  <c r="K77" i="4"/>
  <c r="J77" i="4"/>
  <c r="I77" i="4"/>
  <c r="H77" i="4"/>
  <c r="G77" i="4"/>
  <c r="F77" i="4"/>
  <c r="E77" i="4"/>
  <c r="D77" i="4"/>
  <c r="C77" i="4"/>
  <c r="B77" i="4"/>
  <c r="A77" i="4"/>
  <c r="AK76" i="4"/>
  <c r="AJ76" i="4"/>
  <c r="AI76" i="4"/>
  <c r="AH76" i="4"/>
  <c r="AG76" i="4"/>
  <c r="AF76" i="4"/>
  <c r="AE76" i="4"/>
  <c r="AD76" i="4"/>
  <c r="AC76" i="4"/>
  <c r="AB76" i="4"/>
  <c r="AA76" i="4"/>
  <c r="Z76" i="4"/>
  <c r="Y76" i="4"/>
  <c r="X76" i="4"/>
  <c r="W76" i="4"/>
  <c r="V76" i="4"/>
  <c r="U76" i="4"/>
  <c r="T76" i="4"/>
  <c r="S76" i="4"/>
  <c r="R76" i="4"/>
  <c r="Q76" i="4"/>
  <c r="P76" i="4"/>
  <c r="O76" i="4"/>
  <c r="N76" i="4"/>
  <c r="M76" i="4"/>
  <c r="L76" i="4"/>
  <c r="K76" i="4"/>
  <c r="J76" i="4"/>
  <c r="I76" i="4"/>
  <c r="H76" i="4"/>
  <c r="G76" i="4"/>
  <c r="F76" i="4"/>
  <c r="E76" i="4"/>
  <c r="D76" i="4"/>
  <c r="C76" i="4"/>
  <c r="B76" i="4"/>
  <c r="A76" i="4"/>
  <c r="AK75" i="4"/>
  <c r="AJ75" i="4"/>
  <c r="AI75" i="4"/>
  <c r="AH75" i="4"/>
  <c r="AG75" i="4"/>
  <c r="AF75" i="4"/>
  <c r="AE75" i="4"/>
  <c r="AD75" i="4"/>
  <c r="AC75" i="4"/>
  <c r="AB75" i="4"/>
  <c r="AA75" i="4"/>
  <c r="Z75" i="4"/>
  <c r="Y75" i="4"/>
  <c r="X75" i="4"/>
  <c r="W75" i="4"/>
  <c r="V75" i="4"/>
  <c r="U75" i="4"/>
  <c r="T75" i="4"/>
  <c r="S75" i="4"/>
  <c r="R75" i="4"/>
  <c r="Q75" i="4"/>
  <c r="P75" i="4"/>
  <c r="O75" i="4"/>
  <c r="N75" i="4"/>
  <c r="M75" i="4"/>
  <c r="L75" i="4"/>
  <c r="K75" i="4"/>
  <c r="J75" i="4"/>
  <c r="I75" i="4"/>
  <c r="H75" i="4"/>
  <c r="G75" i="4"/>
  <c r="F75" i="4"/>
  <c r="E75" i="4"/>
  <c r="D75" i="4"/>
  <c r="C75" i="4"/>
  <c r="B75" i="4"/>
  <c r="A75" i="4"/>
  <c r="AK74" i="4"/>
  <c r="AJ74" i="4"/>
  <c r="AI74" i="4"/>
  <c r="AH74" i="4"/>
  <c r="AG74" i="4"/>
  <c r="AF74" i="4"/>
  <c r="AE74" i="4"/>
  <c r="AD74" i="4"/>
  <c r="AC74" i="4"/>
  <c r="AB74" i="4"/>
  <c r="AA74" i="4"/>
  <c r="Z74" i="4"/>
  <c r="Y74" i="4"/>
  <c r="X74" i="4"/>
  <c r="W74" i="4"/>
  <c r="V74" i="4"/>
  <c r="U74" i="4"/>
  <c r="T74" i="4"/>
  <c r="S74" i="4"/>
  <c r="R74" i="4"/>
  <c r="Q74" i="4"/>
  <c r="P74" i="4"/>
  <c r="O74" i="4"/>
  <c r="N74" i="4"/>
  <c r="M74" i="4"/>
  <c r="L74" i="4"/>
  <c r="K74" i="4"/>
  <c r="J74" i="4"/>
  <c r="I74" i="4"/>
  <c r="H74" i="4"/>
  <c r="G74" i="4"/>
  <c r="F74" i="4"/>
  <c r="E74" i="4"/>
  <c r="D74" i="4"/>
  <c r="C74" i="4"/>
  <c r="B74" i="4"/>
  <c r="A74" i="4"/>
  <c r="AK73" i="4"/>
  <c r="AJ73" i="4"/>
  <c r="AI73" i="4"/>
  <c r="AH73" i="4"/>
  <c r="AG73" i="4"/>
  <c r="AF73" i="4"/>
  <c r="AE73" i="4"/>
  <c r="AD73" i="4"/>
  <c r="AC73" i="4"/>
  <c r="AB73" i="4"/>
  <c r="AA73" i="4"/>
  <c r="Z73" i="4"/>
  <c r="Y73" i="4"/>
  <c r="X73" i="4"/>
  <c r="W73" i="4"/>
  <c r="V73" i="4"/>
  <c r="U73" i="4"/>
  <c r="T73" i="4"/>
  <c r="S73" i="4"/>
  <c r="R73" i="4"/>
  <c r="Q73" i="4"/>
  <c r="P73" i="4"/>
  <c r="O73" i="4"/>
  <c r="N73" i="4"/>
  <c r="M73" i="4"/>
  <c r="L73" i="4"/>
  <c r="K73" i="4"/>
  <c r="J73" i="4"/>
  <c r="I73" i="4"/>
  <c r="H73" i="4"/>
  <c r="G73" i="4"/>
  <c r="F73" i="4"/>
  <c r="E73" i="4"/>
  <c r="D73" i="4"/>
  <c r="C73" i="4"/>
  <c r="B73" i="4"/>
  <c r="A73" i="4"/>
  <c r="AK72" i="4"/>
  <c r="AJ72" i="4"/>
  <c r="AI72" i="4"/>
  <c r="AH72" i="4"/>
  <c r="AG72" i="4"/>
  <c r="AF72" i="4"/>
  <c r="AE72" i="4"/>
  <c r="AD72" i="4"/>
  <c r="AC72" i="4"/>
  <c r="AB72" i="4"/>
  <c r="AA72" i="4"/>
  <c r="Z72" i="4"/>
  <c r="Y72" i="4"/>
  <c r="X72" i="4"/>
  <c r="W72" i="4"/>
  <c r="V72" i="4"/>
  <c r="U72" i="4"/>
  <c r="T72" i="4"/>
  <c r="S72" i="4"/>
  <c r="R72" i="4"/>
  <c r="Q72" i="4"/>
  <c r="P72" i="4"/>
  <c r="O72" i="4"/>
  <c r="N72" i="4"/>
  <c r="M72" i="4"/>
  <c r="L72" i="4"/>
  <c r="K72" i="4"/>
  <c r="J72" i="4"/>
  <c r="I72" i="4"/>
  <c r="H72" i="4"/>
  <c r="G72" i="4"/>
  <c r="F72" i="4"/>
  <c r="E72" i="4"/>
  <c r="D72" i="4"/>
  <c r="C72" i="4"/>
  <c r="B72" i="4"/>
  <c r="A72" i="4"/>
  <c r="AK71" i="4"/>
  <c r="AJ71" i="4"/>
  <c r="AI71" i="4"/>
  <c r="AH71" i="4"/>
  <c r="AG71" i="4"/>
  <c r="AF71" i="4"/>
  <c r="AE71" i="4"/>
  <c r="AD71" i="4"/>
  <c r="AC71" i="4"/>
  <c r="AB71" i="4"/>
  <c r="AA71" i="4"/>
  <c r="Z71" i="4"/>
  <c r="Y71" i="4"/>
  <c r="X71" i="4"/>
  <c r="W71" i="4"/>
  <c r="V71" i="4"/>
  <c r="U71" i="4"/>
  <c r="T71" i="4"/>
  <c r="S71" i="4"/>
  <c r="R71" i="4"/>
  <c r="Q71" i="4"/>
  <c r="P71" i="4"/>
  <c r="O71" i="4"/>
  <c r="N71" i="4"/>
  <c r="M71" i="4"/>
  <c r="L71" i="4"/>
  <c r="K71" i="4"/>
  <c r="J71" i="4"/>
  <c r="I71" i="4"/>
  <c r="H71" i="4"/>
  <c r="G71" i="4"/>
  <c r="F71" i="4"/>
  <c r="E71" i="4"/>
  <c r="D71" i="4"/>
  <c r="C71" i="4"/>
  <c r="B71" i="4"/>
  <c r="A71" i="4"/>
  <c r="AK70" i="4"/>
  <c r="AJ70" i="4"/>
  <c r="AI70" i="4"/>
  <c r="AH70" i="4"/>
  <c r="AG70" i="4"/>
  <c r="AF70" i="4"/>
  <c r="AE70" i="4"/>
  <c r="AD70" i="4"/>
  <c r="AC70" i="4"/>
  <c r="AB70" i="4"/>
  <c r="AA70" i="4"/>
  <c r="Z70" i="4"/>
  <c r="Y70" i="4"/>
  <c r="X70" i="4"/>
  <c r="W70" i="4"/>
  <c r="V70" i="4"/>
  <c r="U70" i="4"/>
  <c r="T70" i="4"/>
  <c r="S70" i="4"/>
  <c r="R70" i="4"/>
  <c r="Q70" i="4"/>
  <c r="P70" i="4"/>
  <c r="O70" i="4"/>
  <c r="N70" i="4"/>
  <c r="M70" i="4"/>
  <c r="L70" i="4"/>
  <c r="K70" i="4"/>
  <c r="J70" i="4"/>
  <c r="I70" i="4"/>
  <c r="H70" i="4"/>
  <c r="G70" i="4"/>
  <c r="F70" i="4"/>
  <c r="E70" i="4"/>
  <c r="D70" i="4"/>
  <c r="C70" i="4"/>
  <c r="B70" i="4"/>
  <c r="A70" i="4"/>
  <c r="AK69" i="4"/>
  <c r="AJ69" i="4"/>
  <c r="AI69" i="4"/>
  <c r="AH69" i="4"/>
  <c r="AG69" i="4"/>
  <c r="AF69" i="4"/>
  <c r="AE69" i="4"/>
  <c r="AD69" i="4"/>
  <c r="AC69" i="4"/>
  <c r="AB69" i="4"/>
  <c r="AA69" i="4"/>
  <c r="Z69" i="4"/>
  <c r="Y69" i="4"/>
  <c r="X69" i="4"/>
  <c r="W69" i="4"/>
  <c r="V69" i="4"/>
  <c r="U69" i="4"/>
  <c r="T69" i="4"/>
  <c r="S69" i="4"/>
  <c r="R69" i="4"/>
  <c r="Q69" i="4"/>
  <c r="P69" i="4"/>
  <c r="O69" i="4"/>
  <c r="N69" i="4"/>
  <c r="M69" i="4"/>
  <c r="L69" i="4"/>
  <c r="K69" i="4"/>
  <c r="J69" i="4"/>
  <c r="I69" i="4"/>
  <c r="H69" i="4"/>
  <c r="G69" i="4"/>
  <c r="F69" i="4"/>
  <c r="E69" i="4"/>
  <c r="D69" i="4"/>
  <c r="C69" i="4"/>
  <c r="B69" i="4"/>
  <c r="A69" i="4"/>
  <c r="AK68" i="4"/>
  <c r="AJ68" i="4"/>
  <c r="AI68" i="4"/>
  <c r="AH68" i="4"/>
  <c r="AG68" i="4"/>
  <c r="AF68" i="4"/>
  <c r="AE68" i="4"/>
  <c r="AD68" i="4"/>
  <c r="AC68" i="4"/>
  <c r="AB68" i="4"/>
  <c r="AA68" i="4"/>
  <c r="Z68" i="4"/>
  <c r="Y68" i="4"/>
  <c r="X68" i="4"/>
  <c r="W68" i="4"/>
  <c r="V68" i="4"/>
  <c r="U68" i="4"/>
  <c r="T68" i="4"/>
  <c r="S68" i="4"/>
  <c r="R68" i="4"/>
  <c r="Q68" i="4"/>
  <c r="P68" i="4"/>
  <c r="O68" i="4"/>
  <c r="N68" i="4"/>
  <c r="M68" i="4"/>
  <c r="L68" i="4"/>
  <c r="K68" i="4"/>
  <c r="J68" i="4"/>
  <c r="I68" i="4"/>
  <c r="H68" i="4"/>
  <c r="G68" i="4"/>
  <c r="F68" i="4"/>
  <c r="E68" i="4"/>
  <c r="D68" i="4"/>
  <c r="C68" i="4"/>
  <c r="B68" i="4"/>
  <c r="A68" i="4"/>
  <c r="AK67" i="4"/>
  <c r="AJ67" i="4"/>
  <c r="AI67" i="4"/>
  <c r="AH67" i="4"/>
  <c r="AG67" i="4"/>
  <c r="AF67" i="4"/>
  <c r="AE67" i="4"/>
  <c r="AD67" i="4"/>
  <c r="AC67" i="4"/>
  <c r="AB67" i="4"/>
  <c r="AA67" i="4"/>
  <c r="Z67" i="4"/>
  <c r="Y67" i="4"/>
  <c r="X67" i="4"/>
  <c r="W67" i="4"/>
  <c r="V67" i="4"/>
  <c r="U67" i="4"/>
  <c r="T67" i="4"/>
  <c r="S67" i="4"/>
  <c r="R67" i="4"/>
  <c r="Q67" i="4"/>
  <c r="P67" i="4"/>
  <c r="O67" i="4"/>
  <c r="N67" i="4"/>
  <c r="M67" i="4"/>
  <c r="L67" i="4"/>
  <c r="K67" i="4"/>
  <c r="J67" i="4"/>
  <c r="I67" i="4"/>
  <c r="H67" i="4"/>
  <c r="G67" i="4"/>
  <c r="F67" i="4"/>
  <c r="E67" i="4"/>
  <c r="D67" i="4"/>
  <c r="C67" i="4"/>
  <c r="B67" i="4"/>
  <c r="A67" i="4"/>
  <c r="AK66" i="4"/>
  <c r="AJ66" i="4"/>
  <c r="AI66" i="4"/>
  <c r="AH66" i="4"/>
  <c r="AG66" i="4"/>
  <c r="AF66" i="4"/>
  <c r="AE66" i="4"/>
  <c r="AD66" i="4"/>
  <c r="AC66" i="4"/>
  <c r="AB66" i="4"/>
  <c r="AA66" i="4"/>
  <c r="Z66" i="4"/>
  <c r="Y66" i="4"/>
  <c r="X66" i="4"/>
  <c r="W66" i="4"/>
  <c r="V66" i="4"/>
  <c r="U66" i="4"/>
  <c r="T66" i="4"/>
  <c r="S66" i="4"/>
  <c r="R66" i="4"/>
  <c r="Q66" i="4"/>
  <c r="P66" i="4"/>
  <c r="O66" i="4"/>
  <c r="N66" i="4"/>
  <c r="M66" i="4"/>
  <c r="L66" i="4"/>
  <c r="K66" i="4"/>
  <c r="J66" i="4"/>
  <c r="I66" i="4"/>
  <c r="H66" i="4"/>
  <c r="G66" i="4"/>
  <c r="F66" i="4"/>
  <c r="E66" i="4"/>
  <c r="D66" i="4"/>
  <c r="C66" i="4"/>
  <c r="B66" i="4"/>
  <c r="A66" i="4"/>
  <c r="AK65" i="4"/>
  <c r="AJ65" i="4"/>
  <c r="AI65" i="4"/>
  <c r="AH65" i="4"/>
  <c r="AG65" i="4"/>
  <c r="AF65" i="4"/>
  <c r="AE65" i="4"/>
  <c r="AD65" i="4"/>
  <c r="AC65" i="4"/>
  <c r="AB65" i="4"/>
  <c r="AA65" i="4"/>
  <c r="Z65" i="4"/>
  <c r="Y65" i="4"/>
  <c r="X65" i="4"/>
  <c r="W65" i="4"/>
  <c r="V65" i="4"/>
  <c r="U65" i="4"/>
  <c r="T65" i="4"/>
  <c r="S65" i="4"/>
  <c r="R65" i="4"/>
  <c r="Q65" i="4"/>
  <c r="P65" i="4"/>
  <c r="O65" i="4"/>
  <c r="N65" i="4"/>
  <c r="M65" i="4"/>
  <c r="L65" i="4"/>
  <c r="K65" i="4"/>
  <c r="J65" i="4"/>
  <c r="I65" i="4"/>
  <c r="H65" i="4"/>
  <c r="G65" i="4"/>
  <c r="F65" i="4"/>
  <c r="E65" i="4"/>
  <c r="D65" i="4"/>
  <c r="C65" i="4"/>
  <c r="B65" i="4"/>
  <c r="A65" i="4"/>
  <c r="AK64" i="4"/>
  <c r="AJ64" i="4"/>
  <c r="AI64" i="4"/>
  <c r="AH64" i="4"/>
  <c r="AG64" i="4"/>
  <c r="AF64" i="4"/>
  <c r="AE64" i="4"/>
  <c r="AD64" i="4"/>
  <c r="AC64" i="4"/>
  <c r="AB64" i="4"/>
  <c r="AA64" i="4"/>
  <c r="Z64" i="4"/>
  <c r="Y64" i="4"/>
  <c r="X64" i="4"/>
  <c r="W64" i="4"/>
  <c r="V64" i="4"/>
  <c r="U64" i="4"/>
  <c r="T64" i="4"/>
  <c r="S64" i="4"/>
  <c r="R64" i="4"/>
  <c r="Q64" i="4"/>
  <c r="P64" i="4"/>
  <c r="O64" i="4"/>
  <c r="N64" i="4"/>
  <c r="M64" i="4"/>
  <c r="L64" i="4"/>
  <c r="K64" i="4"/>
  <c r="J64" i="4"/>
  <c r="I64" i="4"/>
  <c r="H64" i="4"/>
  <c r="G64" i="4"/>
  <c r="F64" i="4"/>
  <c r="E64" i="4"/>
  <c r="D64" i="4"/>
  <c r="C64" i="4"/>
  <c r="B64" i="4"/>
  <c r="A64" i="4"/>
  <c r="AK63" i="4"/>
  <c r="AJ63" i="4"/>
  <c r="AI63" i="4"/>
  <c r="AH63" i="4"/>
  <c r="AG63" i="4"/>
  <c r="AF63" i="4"/>
  <c r="AE63" i="4"/>
  <c r="AD63" i="4"/>
  <c r="AC63" i="4"/>
  <c r="AB63" i="4"/>
  <c r="AA63" i="4"/>
  <c r="Z63" i="4"/>
  <c r="Y63" i="4"/>
  <c r="X63" i="4"/>
  <c r="W63" i="4"/>
  <c r="V63" i="4"/>
  <c r="U63" i="4"/>
  <c r="T63" i="4"/>
  <c r="S63" i="4"/>
  <c r="R63" i="4"/>
  <c r="Q63" i="4"/>
  <c r="P63" i="4"/>
  <c r="O63" i="4"/>
  <c r="N63" i="4"/>
  <c r="M63" i="4"/>
  <c r="L63" i="4"/>
  <c r="K63" i="4"/>
  <c r="J63" i="4"/>
  <c r="I63" i="4"/>
  <c r="H63" i="4"/>
  <c r="G63" i="4"/>
  <c r="F63" i="4"/>
  <c r="E63" i="4"/>
  <c r="D63" i="4"/>
  <c r="C63" i="4"/>
  <c r="B63" i="4"/>
  <c r="A63" i="4"/>
  <c r="AK62" i="4"/>
  <c r="AJ62" i="4"/>
  <c r="AI62" i="4"/>
  <c r="AH62" i="4"/>
  <c r="AG62" i="4"/>
  <c r="AF62" i="4"/>
  <c r="AE62" i="4"/>
  <c r="AD62" i="4"/>
  <c r="AC62" i="4"/>
  <c r="AB62" i="4"/>
  <c r="AA62" i="4"/>
  <c r="Z62" i="4"/>
  <c r="Y62" i="4"/>
  <c r="X62" i="4"/>
  <c r="W62" i="4"/>
  <c r="V62" i="4"/>
  <c r="U62" i="4"/>
  <c r="T62" i="4"/>
  <c r="S62" i="4"/>
  <c r="R62" i="4"/>
  <c r="Q62" i="4"/>
  <c r="P62" i="4"/>
  <c r="O62" i="4"/>
  <c r="N62" i="4"/>
  <c r="M62" i="4"/>
  <c r="L62" i="4"/>
  <c r="K62" i="4"/>
  <c r="J62" i="4"/>
  <c r="I62" i="4"/>
  <c r="H62" i="4"/>
  <c r="G62" i="4"/>
  <c r="F62" i="4"/>
  <c r="E62" i="4"/>
  <c r="D62" i="4"/>
  <c r="C62" i="4"/>
  <c r="B62" i="4"/>
  <c r="A62" i="4"/>
  <c r="AK61" i="4"/>
  <c r="AJ61" i="4"/>
  <c r="AI61" i="4"/>
  <c r="AH61" i="4"/>
  <c r="AG61" i="4"/>
  <c r="AF61" i="4"/>
  <c r="AE61" i="4"/>
  <c r="AD61" i="4"/>
  <c r="AC61" i="4"/>
  <c r="AB61" i="4"/>
  <c r="AA61" i="4"/>
  <c r="Z61" i="4"/>
  <c r="Y61" i="4"/>
  <c r="X61" i="4"/>
  <c r="W61" i="4"/>
  <c r="V61" i="4"/>
  <c r="U61" i="4"/>
  <c r="T61" i="4"/>
  <c r="S61" i="4"/>
  <c r="R61" i="4"/>
  <c r="Q61" i="4"/>
  <c r="P61" i="4"/>
  <c r="O61" i="4"/>
  <c r="N61" i="4"/>
  <c r="M61" i="4"/>
  <c r="L61" i="4"/>
  <c r="K61" i="4"/>
  <c r="J61" i="4"/>
  <c r="I61" i="4"/>
  <c r="H61" i="4"/>
  <c r="G61" i="4"/>
  <c r="F61" i="4"/>
  <c r="E61" i="4"/>
  <c r="D61" i="4"/>
  <c r="C61" i="4"/>
  <c r="B61" i="4"/>
  <c r="A61" i="4"/>
  <c r="AK60" i="4"/>
  <c r="AJ60" i="4"/>
  <c r="AI60" i="4"/>
  <c r="AH60" i="4"/>
  <c r="AG60" i="4"/>
  <c r="AF60" i="4"/>
  <c r="AE60" i="4"/>
  <c r="AD60" i="4"/>
  <c r="AC60" i="4"/>
  <c r="AB60" i="4"/>
  <c r="AA60" i="4"/>
  <c r="Z60" i="4"/>
  <c r="Y60" i="4"/>
  <c r="X60" i="4"/>
  <c r="W60" i="4"/>
  <c r="V60" i="4"/>
  <c r="U60" i="4"/>
  <c r="T60" i="4"/>
  <c r="S60" i="4"/>
  <c r="R60" i="4"/>
  <c r="Q60" i="4"/>
  <c r="P60" i="4"/>
  <c r="O60" i="4"/>
  <c r="N60" i="4"/>
  <c r="M60" i="4"/>
  <c r="L60" i="4"/>
  <c r="K60" i="4"/>
  <c r="J60" i="4"/>
  <c r="I60" i="4"/>
  <c r="H60" i="4"/>
  <c r="G60" i="4"/>
  <c r="F60" i="4"/>
  <c r="E60" i="4"/>
  <c r="D60" i="4"/>
  <c r="C60" i="4"/>
  <c r="B60" i="4"/>
  <c r="A60" i="4"/>
  <c r="AK59" i="4"/>
  <c r="AJ59" i="4"/>
  <c r="AI59" i="4"/>
  <c r="AH59" i="4"/>
  <c r="AG59" i="4"/>
  <c r="AF59" i="4"/>
  <c r="AE59" i="4"/>
  <c r="AD59" i="4"/>
  <c r="AC59" i="4"/>
  <c r="AB59" i="4"/>
  <c r="AA59" i="4"/>
  <c r="Z59" i="4"/>
  <c r="Y59" i="4"/>
  <c r="X59" i="4"/>
  <c r="W59" i="4"/>
  <c r="V59" i="4"/>
  <c r="U59" i="4"/>
  <c r="T59" i="4"/>
  <c r="S59" i="4"/>
  <c r="R59" i="4"/>
  <c r="Q59" i="4"/>
  <c r="P59" i="4"/>
  <c r="O59" i="4"/>
  <c r="N59" i="4"/>
  <c r="M59" i="4"/>
  <c r="L59" i="4"/>
  <c r="K59" i="4"/>
  <c r="J59" i="4"/>
  <c r="I59" i="4"/>
  <c r="H59" i="4"/>
  <c r="G59" i="4"/>
  <c r="F59" i="4"/>
  <c r="E59" i="4"/>
  <c r="D59" i="4"/>
  <c r="C59" i="4"/>
  <c r="B59" i="4"/>
  <c r="A59" i="4"/>
  <c r="AK58" i="4"/>
  <c r="AJ58" i="4"/>
  <c r="AI58" i="4"/>
  <c r="AH58" i="4"/>
  <c r="AG58" i="4"/>
  <c r="AF58" i="4"/>
  <c r="AE58" i="4"/>
  <c r="AD58" i="4"/>
  <c r="AC58" i="4"/>
  <c r="AB58" i="4"/>
  <c r="AA58" i="4"/>
  <c r="Z58" i="4"/>
  <c r="Y58" i="4"/>
  <c r="X58" i="4"/>
  <c r="W58" i="4"/>
  <c r="V58" i="4"/>
  <c r="U58" i="4"/>
  <c r="T58" i="4"/>
  <c r="S58" i="4"/>
  <c r="R58" i="4"/>
  <c r="Q58" i="4"/>
  <c r="P58" i="4"/>
  <c r="O58" i="4"/>
  <c r="N58" i="4"/>
  <c r="M58" i="4"/>
  <c r="L58" i="4"/>
  <c r="K58" i="4"/>
  <c r="J58" i="4"/>
  <c r="I58" i="4"/>
  <c r="H58" i="4"/>
  <c r="G58" i="4"/>
  <c r="F58" i="4"/>
  <c r="E58" i="4"/>
  <c r="D58" i="4"/>
  <c r="C58" i="4"/>
  <c r="B58" i="4"/>
  <c r="A58" i="4"/>
  <c r="AK57" i="4"/>
  <c r="AJ57" i="4"/>
  <c r="AI57" i="4"/>
  <c r="AH57" i="4"/>
  <c r="AG57" i="4"/>
  <c r="AF57" i="4"/>
  <c r="AE57" i="4"/>
  <c r="AD57" i="4"/>
  <c r="AC57" i="4"/>
  <c r="AB57" i="4"/>
  <c r="AA57" i="4"/>
  <c r="Z57" i="4"/>
  <c r="Y57" i="4"/>
  <c r="X57" i="4"/>
  <c r="W57" i="4"/>
  <c r="V57" i="4"/>
  <c r="U57" i="4"/>
  <c r="T57" i="4"/>
  <c r="S57" i="4"/>
  <c r="R57" i="4"/>
  <c r="Q57" i="4"/>
  <c r="P57" i="4"/>
  <c r="O57" i="4"/>
  <c r="N57" i="4"/>
  <c r="M57" i="4"/>
  <c r="L57" i="4"/>
  <c r="K57" i="4"/>
  <c r="J57" i="4"/>
  <c r="I57" i="4"/>
  <c r="H57" i="4"/>
  <c r="G57" i="4"/>
  <c r="F57" i="4"/>
  <c r="E57" i="4"/>
  <c r="D57" i="4"/>
  <c r="C57" i="4"/>
  <c r="B57" i="4"/>
  <c r="A57" i="4"/>
  <c r="AK56" i="4"/>
  <c r="AJ56" i="4"/>
  <c r="AI56" i="4"/>
  <c r="AH56" i="4"/>
  <c r="AG56" i="4"/>
  <c r="AF56" i="4"/>
  <c r="AE56" i="4"/>
  <c r="AD56" i="4"/>
  <c r="AC56" i="4"/>
  <c r="AB56" i="4"/>
  <c r="AA56" i="4"/>
  <c r="Z56" i="4"/>
  <c r="Y56" i="4"/>
  <c r="X56" i="4"/>
  <c r="W56" i="4"/>
  <c r="V56" i="4"/>
  <c r="U56" i="4"/>
  <c r="T56" i="4"/>
  <c r="S56" i="4"/>
  <c r="R56" i="4"/>
  <c r="Q56" i="4"/>
  <c r="P56" i="4"/>
  <c r="O56" i="4"/>
  <c r="N56" i="4"/>
  <c r="M56" i="4"/>
  <c r="L56" i="4"/>
  <c r="K56" i="4"/>
  <c r="J56" i="4"/>
  <c r="I56" i="4"/>
  <c r="H56" i="4"/>
  <c r="G56" i="4"/>
  <c r="F56" i="4"/>
  <c r="E56" i="4"/>
  <c r="D56" i="4"/>
  <c r="C56" i="4"/>
  <c r="B56" i="4"/>
  <c r="A56" i="4"/>
  <c r="AK55" i="4"/>
  <c r="AJ55" i="4"/>
  <c r="AI55" i="4"/>
  <c r="AH55" i="4"/>
  <c r="AG55" i="4"/>
  <c r="AF55" i="4"/>
  <c r="AE55" i="4"/>
  <c r="AD55" i="4"/>
  <c r="AC55" i="4"/>
  <c r="AB55" i="4"/>
  <c r="AA55" i="4"/>
  <c r="Z55" i="4"/>
  <c r="Y55" i="4"/>
  <c r="X55" i="4"/>
  <c r="W55" i="4"/>
  <c r="V55" i="4"/>
  <c r="U55" i="4"/>
  <c r="T55" i="4"/>
  <c r="S55" i="4"/>
  <c r="R55" i="4"/>
  <c r="Q55" i="4"/>
  <c r="P55" i="4"/>
  <c r="O55" i="4"/>
  <c r="N55" i="4"/>
  <c r="M55" i="4"/>
  <c r="L55" i="4"/>
  <c r="K55" i="4"/>
  <c r="J55" i="4"/>
  <c r="I55" i="4"/>
  <c r="H55" i="4"/>
  <c r="G55" i="4"/>
  <c r="F55" i="4"/>
  <c r="E55" i="4"/>
  <c r="D55" i="4"/>
  <c r="C55" i="4"/>
  <c r="B55" i="4"/>
  <c r="A55" i="4"/>
  <c r="AK54" i="4"/>
  <c r="AJ54" i="4"/>
  <c r="AI54" i="4"/>
  <c r="AH54" i="4"/>
  <c r="AG54" i="4"/>
  <c r="AF54" i="4"/>
  <c r="AE54" i="4"/>
  <c r="AD54" i="4"/>
  <c r="AC54" i="4"/>
  <c r="AB54" i="4"/>
  <c r="AA54" i="4"/>
  <c r="Z54" i="4"/>
  <c r="Y54" i="4"/>
  <c r="X54" i="4"/>
  <c r="W54" i="4"/>
  <c r="V54" i="4"/>
  <c r="U54" i="4"/>
  <c r="T54" i="4"/>
  <c r="S54" i="4"/>
  <c r="R54" i="4"/>
  <c r="Q54" i="4"/>
  <c r="P54" i="4"/>
  <c r="O54" i="4"/>
  <c r="N54" i="4"/>
  <c r="M54" i="4"/>
  <c r="L54" i="4"/>
  <c r="K54" i="4"/>
  <c r="J54" i="4"/>
  <c r="I54" i="4"/>
  <c r="H54" i="4"/>
  <c r="G54" i="4"/>
  <c r="F54" i="4"/>
  <c r="E54" i="4"/>
  <c r="D54" i="4"/>
  <c r="C54" i="4"/>
  <c r="B54" i="4"/>
  <c r="A54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A53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A52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A51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A50" i="4"/>
  <c r="AK49" i="4"/>
  <c r="AJ49" i="4"/>
  <c r="AI49" i="4"/>
  <c r="AH49" i="4"/>
  <c r="AG49" i="4"/>
  <c r="AF49" i="4"/>
  <c r="AE49" i="4"/>
  <c r="AD49" i="4"/>
  <c r="AC49" i="4"/>
  <c r="AB49" i="4"/>
  <c r="AA49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49" i="4"/>
  <c r="AK48" i="4"/>
  <c r="AJ48" i="4"/>
  <c r="AI48" i="4"/>
  <c r="AH48" i="4"/>
  <c r="AG48" i="4"/>
  <c r="AF48" i="4"/>
  <c r="AE48" i="4"/>
  <c r="AD48" i="4"/>
  <c r="AC48" i="4"/>
  <c r="AB48" i="4"/>
  <c r="AA48" i="4"/>
  <c r="Z48" i="4"/>
  <c r="Y48" i="4"/>
  <c r="X48" i="4"/>
  <c r="W48" i="4"/>
  <c r="V48" i="4"/>
  <c r="U48" i="4"/>
  <c r="T48" i="4"/>
  <c r="S48" i="4"/>
  <c r="R48" i="4"/>
  <c r="Q48" i="4"/>
  <c r="P48" i="4"/>
  <c r="O48" i="4"/>
  <c r="N48" i="4"/>
  <c r="M48" i="4"/>
  <c r="L48" i="4"/>
  <c r="K48" i="4"/>
  <c r="J48" i="4"/>
  <c r="I48" i="4"/>
  <c r="H48" i="4"/>
  <c r="G48" i="4"/>
  <c r="F48" i="4"/>
  <c r="E48" i="4"/>
  <c r="D48" i="4"/>
  <c r="C48" i="4"/>
  <c r="B48" i="4"/>
  <c r="A48" i="4"/>
  <c r="AK47" i="4"/>
  <c r="AJ47" i="4"/>
  <c r="AI47" i="4"/>
  <c r="AH47" i="4"/>
  <c r="AG47" i="4"/>
  <c r="AF47" i="4"/>
  <c r="AE47" i="4"/>
  <c r="AD47" i="4"/>
  <c r="AC47" i="4"/>
  <c r="AB47" i="4"/>
  <c r="AA47" i="4"/>
  <c r="Z47" i="4"/>
  <c r="Y47" i="4"/>
  <c r="X47" i="4"/>
  <c r="W47" i="4"/>
  <c r="V47" i="4"/>
  <c r="U47" i="4"/>
  <c r="T47" i="4"/>
  <c r="S47" i="4"/>
  <c r="R47" i="4"/>
  <c r="Q47" i="4"/>
  <c r="P47" i="4"/>
  <c r="O47" i="4"/>
  <c r="N47" i="4"/>
  <c r="M47" i="4"/>
  <c r="L47" i="4"/>
  <c r="K47" i="4"/>
  <c r="J47" i="4"/>
  <c r="I47" i="4"/>
  <c r="H47" i="4"/>
  <c r="G47" i="4"/>
  <c r="F47" i="4"/>
  <c r="E47" i="4"/>
  <c r="D47" i="4"/>
  <c r="C47" i="4"/>
  <c r="B47" i="4"/>
  <c r="A47" i="4"/>
  <c r="AK46" i="4"/>
  <c r="AJ46" i="4"/>
  <c r="AI46" i="4"/>
  <c r="AH46" i="4"/>
  <c r="AG46" i="4"/>
  <c r="AF46" i="4"/>
  <c r="AE46" i="4"/>
  <c r="AD46" i="4"/>
  <c r="AC46" i="4"/>
  <c r="AB46" i="4"/>
  <c r="AA46" i="4"/>
  <c r="Z46" i="4"/>
  <c r="Y46" i="4"/>
  <c r="X46" i="4"/>
  <c r="W46" i="4"/>
  <c r="V46" i="4"/>
  <c r="U46" i="4"/>
  <c r="T46" i="4"/>
  <c r="S46" i="4"/>
  <c r="R46" i="4"/>
  <c r="Q46" i="4"/>
  <c r="P46" i="4"/>
  <c r="O46" i="4"/>
  <c r="N46" i="4"/>
  <c r="M46" i="4"/>
  <c r="L46" i="4"/>
  <c r="K46" i="4"/>
  <c r="J46" i="4"/>
  <c r="I46" i="4"/>
  <c r="H46" i="4"/>
  <c r="G46" i="4"/>
  <c r="F46" i="4"/>
  <c r="E46" i="4"/>
  <c r="D46" i="4"/>
  <c r="C46" i="4"/>
  <c r="B46" i="4"/>
  <c r="A46" i="4"/>
  <c r="AK45" i="4"/>
  <c r="AJ45" i="4"/>
  <c r="AI45" i="4"/>
  <c r="AH45" i="4"/>
  <c r="AG45" i="4"/>
  <c r="AF45" i="4"/>
  <c r="AE45" i="4"/>
  <c r="AD45" i="4"/>
  <c r="AC45" i="4"/>
  <c r="AB45" i="4"/>
  <c r="AA45" i="4"/>
  <c r="Z45" i="4"/>
  <c r="Y45" i="4"/>
  <c r="X45" i="4"/>
  <c r="W45" i="4"/>
  <c r="V45" i="4"/>
  <c r="U45" i="4"/>
  <c r="T45" i="4"/>
  <c r="S45" i="4"/>
  <c r="R45" i="4"/>
  <c r="Q45" i="4"/>
  <c r="P45" i="4"/>
  <c r="O45" i="4"/>
  <c r="N45" i="4"/>
  <c r="M45" i="4"/>
  <c r="L45" i="4"/>
  <c r="K45" i="4"/>
  <c r="J45" i="4"/>
  <c r="I45" i="4"/>
  <c r="H45" i="4"/>
  <c r="G45" i="4"/>
  <c r="F45" i="4"/>
  <c r="E45" i="4"/>
  <c r="D45" i="4"/>
  <c r="C45" i="4"/>
  <c r="B45" i="4"/>
  <c r="A45" i="4"/>
  <c r="AK44" i="4"/>
  <c r="AJ44" i="4"/>
  <c r="AI44" i="4"/>
  <c r="AH44" i="4"/>
  <c r="AG44" i="4"/>
  <c r="AF44" i="4"/>
  <c r="AE44" i="4"/>
  <c r="AD44" i="4"/>
  <c r="AC44" i="4"/>
  <c r="AB44" i="4"/>
  <c r="AA44" i="4"/>
  <c r="Z44" i="4"/>
  <c r="Y44" i="4"/>
  <c r="X44" i="4"/>
  <c r="W44" i="4"/>
  <c r="V44" i="4"/>
  <c r="U44" i="4"/>
  <c r="T44" i="4"/>
  <c r="S44" i="4"/>
  <c r="R44" i="4"/>
  <c r="Q44" i="4"/>
  <c r="P44" i="4"/>
  <c r="O44" i="4"/>
  <c r="N44" i="4"/>
  <c r="M44" i="4"/>
  <c r="L44" i="4"/>
  <c r="K44" i="4"/>
  <c r="J44" i="4"/>
  <c r="I44" i="4"/>
  <c r="H44" i="4"/>
  <c r="G44" i="4"/>
  <c r="F44" i="4"/>
  <c r="E44" i="4"/>
  <c r="D44" i="4"/>
  <c r="C44" i="4"/>
  <c r="B44" i="4"/>
  <c r="A44" i="4"/>
  <c r="AK43" i="4"/>
  <c r="AJ43" i="4"/>
  <c r="AI43" i="4"/>
  <c r="AH43" i="4"/>
  <c r="AG43" i="4"/>
  <c r="AF43" i="4"/>
  <c r="AE43" i="4"/>
  <c r="AD43" i="4"/>
  <c r="AC43" i="4"/>
  <c r="AB43" i="4"/>
  <c r="AA43" i="4"/>
  <c r="Z43" i="4"/>
  <c r="Y43" i="4"/>
  <c r="X43" i="4"/>
  <c r="W43" i="4"/>
  <c r="V43" i="4"/>
  <c r="U43" i="4"/>
  <c r="T43" i="4"/>
  <c r="S43" i="4"/>
  <c r="R43" i="4"/>
  <c r="Q43" i="4"/>
  <c r="P43" i="4"/>
  <c r="O43" i="4"/>
  <c r="N43" i="4"/>
  <c r="M43" i="4"/>
  <c r="L43" i="4"/>
  <c r="K43" i="4"/>
  <c r="J43" i="4"/>
  <c r="I43" i="4"/>
  <c r="H43" i="4"/>
  <c r="G43" i="4"/>
  <c r="F43" i="4"/>
  <c r="E43" i="4"/>
  <c r="D43" i="4"/>
  <c r="C43" i="4"/>
  <c r="B43" i="4"/>
  <c r="A43" i="4"/>
  <c r="AK42" i="4"/>
  <c r="AJ42" i="4"/>
  <c r="AI42" i="4"/>
  <c r="AH42" i="4"/>
  <c r="AG42" i="4"/>
  <c r="AF42" i="4"/>
  <c r="AE42" i="4"/>
  <c r="AD42" i="4"/>
  <c r="AC42" i="4"/>
  <c r="AB42" i="4"/>
  <c r="AA42" i="4"/>
  <c r="Z42" i="4"/>
  <c r="Y42" i="4"/>
  <c r="X42" i="4"/>
  <c r="W42" i="4"/>
  <c r="V42" i="4"/>
  <c r="U42" i="4"/>
  <c r="T42" i="4"/>
  <c r="S42" i="4"/>
  <c r="R42" i="4"/>
  <c r="Q42" i="4"/>
  <c r="P42" i="4"/>
  <c r="O42" i="4"/>
  <c r="N42" i="4"/>
  <c r="M42" i="4"/>
  <c r="L42" i="4"/>
  <c r="K42" i="4"/>
  <c r="J42" i="4"/>
  <c r="I42" i="4"/>
  <c r="H42" i="4"/>
  <c r="G42" i="4"/>
  <c r="F42" i="4"/>
  <c r="E42" i="4"/>
  <c r="D42" i="4"/>
  <c r="C42" i="4"/>
  <c r="B42" i="4"/>
  <c r="A42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A41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40" i="4"/>
  <c r="AK39" i="4"/>
  <c r="AJ39" i="4"/>
  <c r="AI39" i="4"/>
  <c r="AH39" i="4"/>
  <c r="AG39" i="4"/>
  <c r="AF39" i="4"/>
  <c r="AE39" i="4"/>
  <c r="AD39" i="4"/>
  <c r="AC39" i="4"/>
  <c r="AB39" i="4"/>
  <c r="AA39" i="4"/>
  <c r="Z39" i="4"/>
  <c r="Y39" i="4"/>
  <c r="X39" i="4"/>
  <c r="W39" i="4"/>
  <c r="V39" i="4"/>
  <c r="U39" i="4"/>
  <c r="T39" i="4"/>
  <c r="S39" i="4"/>
  <c r="R39" i="4"/>
  <c r="Q39" i="4"/>
  <c r="P39" i="4"/>
  <c r="O39" i="4"/>
  <c r="N39" i="4"/>
  <c r="M39" i="4"/>
  <c r="L39" i="4"/>
  <c r="K39" i="4"/>
  <c r="J39" i="4"/>
  <c r="I39" i="4"/>
  <c r="H39" i="4"/>
  <c r="G39" i="4"/>
  <c r="F39" i="4"/>
  <c r="E39" i="4"/>
  <c r="D39" i="4"/>
  <c r="C39" i="4"/>
  <c r="B39" i="4"/>
  <c r="A39" i="4"/>
  <c r="AK38" i="4"/>
  <c r="AJ38" i="4"/>
  <c r="AI38" i="4"/>
  <c r="AH38" i="4"/>
  <c r="AG38" i="4"/>
  <c r="AF38" i="4"/>
  <c r="AE38" i="4"/>
  <c r="AD38" i="4"/>
  <c r="AC38" i="4"/>
  <c r="AB38" i="4"/>
  <c r="AA38" i="4"/>
  <c r="Z38" i="4"/>
  <c r="Y38" i="4"/>
  <c r="X38" i="4"/>
  <c r="W38" i="4"/>
  <c r="V38" i="4"/>
  <c r="U38" i="4"/>
  <c r="T38" i="4"/>
  <c r="S38" i="4"/>
  <c r="R38" i="4"/>
  <c r="Q38" i="4"/>
  <c r="P38" i="4"/>
  <c r="O38" i="4"/>
  <c r="N38" i="4"/>
  <c r="M38" i="4"/>
  <c r="L38" i="4"/>
  <c r="K38" i="4"/>
  <c r="J38" i="4"/>
  <c r="I38" i="4"/>
  <c r="H38" i="4"/>
  <c r="G38" i="4"/>
  <c r="F38" i="4"/>
  <c r="E38" i="4"/>
  <c r="D38" i="4"/>
  <c r="C38" i="4"/>
  <c r="B38" i="4"/>
  <c r="A38" i="4"/>
  <c r="AK37" i="4"/>
  <c r="AJ37" i="4"/>
  <c r="AI37" i="4"/>
  <c r="AH37" i="4"/>
  <c r="AG37" i="4"/>
  <c r="AF37" i="4"/>
  <c r="AE37" i="4"/>
  <c r="AD37" i="4"/>
  <c r="AC37" i="4"/>
  <c r="AB37" i="4"/>
  <c r="AA37" i="4"/>
  <c r="Z37" i="4"/>
  <c r="Y37" i="4"/>
  <c r="X37" i="4"/>
  <c r="W37" i="4"/>
  <c r="V37" i="4"/>
  <c r="U37" i="4"/>
  <c r="T37" i="4"/>
  <c r="S37" i="4"/>
  <c r="R37" i="4"/>
  <c r="Q37" i="4"/>
  <c r="P37" i="4"/>
  <c r="O37" i="4"/>
  <c r="N37" i="4"/>
  <c r="M37" i="4"/>
  <c r="L37" i="4"/>
  <c r="K37" i="4"/>
  <c r="J37" i="4"/>
  <c r="I37" i="4"/>
  <c r="H37" i="4"/>
  <c r="G37" i="4"/>
  <c r="F37" i="4"/>
  <c r="E37" i="4"/>
  <c r="D37" i="4"/>
  <c r="C37" i="4"/>
  <c r="B37" i="4"/>
  <c r="A37" i="4"/>
  <c r="AK36" i="4"/>
  <c r="AJ36" i="4"/>
  <c r="AI36" i="4"/>
  <c r="AH36" i="4"/>
  <c r="AG36" i="4"/>
  <c r="AF36" i="4"/>
  <c r="AE36" i="4"/>
  <c r="AD36" i="4"/>
  <c r="AC36" i="4"/>
  <c r="AB36" i="4"/>
  <c r="AA36" i="4"/>
  <c r="Z36" i="4"/>
  <c r="Y36" i="4"/>
  <c r="X36" i="4"/>
  <c r="W36" i="4"/>
  <c r="V36" i="4"/>
  <c r="U36" i="4"/>
  <c r="T36" i="4"/>
  <c r="S36" i="4"/>
  <c r="R36" i="4"/>
  <c r="Q36" i="4"/>
  <c r="P36" i="4"/>
  <c r="O36" i="4"/>
  <c r="N36" i="4"/>
  <c r="M36" i="4"/>
  <c r="L36" i="4"/>
  <c r="K36" i="4"/>
  <c r="J36" i="4"/>
  <c r="I36" i="4"/>
  <c r="H36" i="4"/>
  <c r="G36" i="4"/>
  <c r="F36" i="4"/>
  <c r="E36" i="4"/>
  <c r="D36" i="4"/>
  <c r="C36" i="4"/>
  <c r="B36" i="4"/>
  <c r="A36" i="4"/>
  <c r="AK35" i="4"/>
  <c r="AJ35" i="4"/>
  <c r="AI35" i="4"/>
  <c r="AH35" i="4"/>
  <c r="AG35" i="4"/>
  <c r="AF35" i="4"/>
  <c r="AE35" i="4"/>
  <c r="AD35" i="4"/>
  <c r="AC35" i="4"/>
  <c r="AB35" i="4"/>
  <c r="AA35" i="4"/>
  <c r="Z35" i="4"/>
  <c r="Y35" i="4"/>
  <c r="X35" i="4"/>
  <c r="W35" i="4"/>
  <c r="V35" i="4"/>
  <c r="U35" i="4"/>
  <c r="T35" i="4"/>
  <c r="S35" i="4"/>
  <c r="R35" i="4"/>
  <c r="Q35" i="4"/>
  <c r="P35" i="4"/>
  <c r="O35" i="4"/>
  <c r="N35" i="4"/>
  <c r="M35" i="4"/>
  <c r="L35" i="4"/>
  <c r="K35" i="4"/>
  <c r="J35" i="4"/>
  <c r="I35" i="4"/>
  <c r="H35" i="4"/>
  <c r="G35" i="4"/>
  <c r="F35" i="4"/>
  <c r="E35" i="4"/>
  <c r="D35" i="4"/>
  <c r="C35" i="4"/>
  <c r="B35" i="4"/>
  <c r="A35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A34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A33" i="4"/>
  <c r="AK32" i="4"/>
  <c r="AJ32" i="4"/>
  <c r="AI32" i="4"/>
  <c r="AH32" i="4"/>
  <c r="AG32" i="4"/>
  <c r="AF32" i="4"/>
  <c r="AE32" i="4"/>
  <c r="AD32" i="4"/>
  <c r="AC32" i="4"/>
  <c r="AB32" i="4"/>
  <c r="AA32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32" i="4"/>
  <c r="AK31" i="4"/>
  <c r="AJ31" i="4"/>
  <c r="AI31" i="4"/>
  <c r="AH31" i="4"/>
  <c r="AG31" i="4"/>
  <c r="AF31" i="4"/>
  <c r="AE31" i="4"/>
  <c r="AD31" i="4"/>
  <c r="AC31" i="4"/>
  <c r="AB31" i="4"/>
  <c r="AA31" i="4"/>
  <c r="Z31" i="4"/>
  <c r="Y31" i="4"/>
  <c r="X31" i="4"/>
  <c r="W31" i="4"/>
  <c r="V31" i="4"/>
  <c r="U31" i="4"/>
  <c r="T31" i="4"/>
  <c r="S31" i="4"/>
  <c r="R31" i="4"/>
  <c r="Q31" i="4"/>
  <c r="P31" i="4"/>
  <c r="O31" i="4"/>
  <c r="N31" i="4"/>
  <c r="M31" i="4"/>
  <c r="L31" i="4"/>
  <c r="K31" i="4"/>
  <c r="J31" i="4"/>
  <c r="I31" i="4"/>
  <c r="H31" i="4"/>
  <c r="G31" i="4"/>
  <c r="F31" i="4"/>
  <c r="E31" i="4"/>
  <c r="D31" i="4"/>
  <c r="C31" i="4"/>
  <c r="B31" i="4"/>
  <c r="A31" i="4"/>
  <c r="AK30" i="4"/>
  <c r="AJ30" i="4"/>
  <c r="AI30" i="4"/>
  <c r="AH30" i="4"/>
  <c r="AG30" i="4"/>
  <c r="AF30" i="4"/>
  <c r="AE30" i="4"/>
  <c r="AD30" i="4"/>
  <c r="AC30" i="4"/>
  <c r="AB30" i="4"/>
  <c r="AA30" i="4"/>
  <c r="Z30" i="4"/>
  <c r="Y30" i="4"/>
  <c r="X30" i="4"/>
  <c r="W30" i="4"/>
  <c r="V30" i="4"/>
  <c r="U30" i="4"/>
  <c r="T30" i="4"/>
  <c r="S30" i="4"/>
  <c r="R30" i="4"/>
  <c r="Q30" i="4"/>
  <c r="P30" i="4"/>
  <c r="O30" i="4"/>
  <c r="N30" i="4"/>
  <c r="M30" i="4"/>
  <c r="L30" i="4"/>
  <c r="K30" i="4"/>
  <c r="J30" i="4"/>
  <c r="I30" i="4"/>
  <c r="H30" i="4"/>
  <c r="G30" i="4"/>
  <c r="F30" i="4"/>
  <c r="E30" i="4"/>
  <c r="D30" i="4"/>
  <c r="C30" i="4"/>
  <c r="B30" i="4"/>
  <c r="A30" i="4"/>
  <c r="AK29" i="4"/>
  <c r="AJ29" i="4"/>
  <c r="AI29" i="4"/>
  <c r="AH29" i="4"/>
  <c r="AG29" i="4"/>
  <c r="AF29" i="4"/>
  <c r="AE29" i="4"/>
  <c r="AD29" i="4"/>
  <c r="AC29" i="4"/>
  <c r="AB29" i="4"/>
  <c r="AA29" i="4"/>
  <c r="Z29" i="4"/>
  <c r="Y29" i="4"/>
  <c r="X29" i="4"/>
  <c r="W29" i="4"/>
  <c r="V29" i="4"/>
  <c r="U29" i="4"/>
  <c r="T29" i="4"/>
  <c r="S29" i="4"/>
  <c r="R29" i="4"/>
  <c r="Q29" i="4"/>
  <c r="P29" i="4"/>
  <c r="O29" i="4"/>
  <c r="N29" i="4"/>
  <c r="M29" i="4"/>
  <c r="L29" i="4"/>
  <c r="K29" i="4"/>
  <c r="J29" i="4"/>
  <c r="I29" i="4"/>
  <c r="H29" i="4"/>
  <c r="G29" i="4"/>
  <c r="F29" i="4"/>
  <c r="E29" i="4"/>
  <c r="D29" i="4"/>
  <c r="C29" i="4"/>
  <c r="B29" i="4"/>
  <c r="A29" i="4"/>
  <c r="AK28" i="4"/>
  <c r="AJ28" i="4"/>
  <c r="AI28" i="4"/>
  <c r="AH28" i="4"/>
  <c r="AG28" i="4"/>
  <c r="AF28" i="4"/>
  <c r="AE28" i="4"/>
  <c r="AD28" i="4"/>
  <c r="AC28" i="4"/>
  <c r="AB28" i="4"/>
  <c r="AA28" i="4"/>
  <c r="Z28" i="4"/>
  <c r="Y28" i="4"/>
  <c r="X28" i="4"/>
  <c r="W28" i="4"/>
  <c r="V28" i="4"/>
  <c r="U28" i="4"/>
  <c r="T28" i="4"/>
  <c r="S28" i="4"/>
  <c r="R28" i="4"/>
  <c r="Q28" i="4"/>
  <c r="P28" i="4"/>
  <c r="O28" i="4"/>
  <c r="N28" i="4"/>
  <c r="M28" i="4"/>
  <c r="L28" i="4"/>
  <c r="K28" i="4"/>
  <c r="J28" i="4"/>
  <c r="I28" i="4"/>
  <c r="H28" i="4"/>
  <c r="G28" i="4"/>
  <c r="F28" i="4"/>
  <c r="E28" i="4"/>
  <c r="D28" i="4"/>
  <c r="C28" i="4"/>
  <c r="B28" i="4"/>
  <c r="A28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A27" i="4"/>
  <c r="AK26" i="4"/>
  <c r="AJ26" i="4"/>
  <c r="AI26" i="4"/>
  <c r="AH26" i="4"/>
  <c r="AG26" i="4"/>
  <c r="AF26" i="4"/>
  <c r="AE26" i="4"/>
  <c r="AD26" i="4"/>
  <c r="AC26" i="4"/>
  <c r="AB26" i="4"/>
  <c r="AA26" i="4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26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A25" i="4"/>
  <c r="AK24" i="4"/>
  <c r="AJ24" i="4"/>
  <c r="AI24" i="4"/>
  <c r="AH24" i="4"/>
  <c r="AG24" i="4"/>
  <c r="AF24" i="4"/>
  <c r="AE24" i="4"/>
  <c r="AD24" i="4"/>
  <c r="AC24" i="4"/>
  <c r="AB24" i="4"/>
  <c r="AA24" i="4"/>
  <c r="Z24" i="4"/>
  <c r="Y24" i="4"/>
  <c r="X24" i="4"/>
  <c r="W24" i="4"/>
  <c r="V24" i="4"/>
  <c r="U24" i="4"/>
  <c r="T24" i="4"/>
  <c r="S24" i="4"/>
  <c r="R24" i="4"/>
  <c r="Q24" i="4"/>
  <c r="P24" i="4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A24" i="4"/>
  <c r="AK23" i="4"/>
  <c r="AJ23" i="4"/>
  <c r="AI23" i="4"/>
  <c r="AH23" i="4"/>
  <c r="AG23" i="4"/>
  <c r="AF23" i="4"/>
  <c r="AE23" i="4"/>
  <c r="AD23" i="4"/>
  <c r="AC23" i="4"/>
  <c r="AB23" i="4"/>
  <c r="AA23" i="4"/>
  <c r="Z23" i="4"/>
  <c r="Y23" i="4"/>
  <c r="X23" i="4"/>
  <c r="W23" i="4"/>
  <c r="V23" i="4"/>
  <c r="U23" i="4"/>
  <c r="T23" i="4"/>
  <c r="S23" i="4"/>
  <c r="R23" i="4"/>
  <c r="Q23" i="4"/>
  <c r="P23" i="4"/>
  <c r="O23" i="4"/>
  <c r="N23" i="4"/>
  <c r="M23" i="4"/>
  <c r="L23" i="4"/>
  <c r="K23" i="4"/>
  <c r="J23" i="4"/>
  <c r="I23" i="4"/>
  <c r="H23" i="4"/>
  <c r="G23" i="4"/>
  <c r="F23" i="4"/>
  <c r="E23" i="4"/>
  <c r="D23" i="4"/>
  <c r="C23" i="4"/>
  <c r="B23" i="4"/>
  <c r="A23" i="4"/>
  <c r="AK22" i="4"/>
  <c r="AJ22" i="4"/>
  <c r="AI22" i="4"/>
  <c r="AH22" i="4"/>
  <c r="AG22" i="4"/>
  <c r="AF22" i="4"/>
  <c r="AE22" i="4"/>
  <c r="AD22" i="4"/>
  <c r="AC22" i="4"/>
  <c r="AB22" i="4"/>
  <c r="AA22" i="4"/>
  <c r="Z22" i="4"/>
  <c r="Y22" i="4"/>
  <c r="X22" i="4"/>
  <c r="W22" i="4"/>
  <c r="V22" i="4"/>
  <c r="U22" i="4"/>
  <c r="T22" i="4"/>
  <c r="S22" i="4"/>
  <c r="R22" i="4"/>
  <c r="Q22" i="4"/>
  <c r="P22" i="4"/>
  <c r="O22" i="4"/>
  <c r="N22" i="4"/>
  <c r="M22" i="4"/>
  <c r="L22" i="4"/>
  <c r="K22" i="4"/>
  <c r="J22" i="4"/>
  <c r="I22" i="4"/>
  <c r="H22" i="4"/>
  <c r="G22" i="4"/>
  <c r="F22" i="4"/>
  <c r="E22" i="4"/>
  <c r="D22" i="4"/>
  <c r="C22" i="4"/>
  <c r="B22" i="4"/>
  <c r="A22" i="4"/>
  <c r="AK21" i="4"/>
  <c r="AJ21" i="4"/>
  <c r="AI21" i="4"/>
  <c r="AH21" i="4"/>
  <c r="AG21" i="4"/>
  <c r="AF21" i="4"/>
  <c r="AE21" i="4"/>
  <c r="AD21" i="4"/>
  <c r="AC21" i="4"/>
  <c r="AB21" i="4"/>
  <c r="AA21" i="4"/>
  <c r="Z21" i="4"/>
  <c r="Y21" i="4"/>
  <c r="X21" i="4"/>
  <c r="W21" i="4"/>
  <c r="V21" i="4"/>
  <c r="U21" i="4"/>
  <c r="T21" i="4"/>
  <c r="S21" i="4"/>
  <c r="R21" i="4"/>
  <c r="Q21" i="4"/>
  <c r="P21" i="4"/>
  <c r="O21" i="4"/>
  <c r="N21" i="4"/>
  <c r="M21" i="4"/>
  <c r="L21" i="4"/>
  <c r="K21" i="4"/>
  <c r="J21" i="4"/>
  <c r="I21" i="4"/>
  <c r="H21" i="4"/>
  <c r="G21" i="4"/>
  <c r="F21" i="4"/>
  <c r="E21" i="4"/>
  <c r="D21" i="4"/>
  <c r="C21" i="4"/>
  <c r="B21" i="4"/>
  <c r="A21" i="4"/>
  <c r="AK20" i="4"/>
  <c r="AJ20" i="4"/>
  <c r="AI20" i="4"/>
  <c r="AH20" i="4"/>
  <c r="AG20" i="4"/>
  <c r="AF20" i="4"/>
  <c r="AE20" i="4"/>
  <c r="AD20" i="4"/>
  <c r="AC20" i="4"/>
  <c r="AB20" i="4"/>
  <c r="AA20" i="4"/>
  <c r="Z20" i="4"/>
  <c r="Y20" i="4"/>
  <c r="X20" i="4"/>
  <c r="W20" i="4"/>
  <c r="V20" i="4"/>
  <c r="U20" i="4"/>
  <c r="T20" i="4"/>
  <c r="S20" i="4"/>
  <c r="R20" i="4"/>
  <c r="Q20" i="4"/>
  <c r="P20" i="4"/>
  <c r="O20" i="4"/>
  <c r="N20" i="4"/>
  <c r="M20" i="4"/>
  <c r="L20" i="4"/>
  <c r="K20" i="4"/>
  <c r="J20" i="4"/>
  <c r="I20" i="4"/>
  <c r="H20" i="4"/>
  <c r="G20" i="4"/>
  <c r="F20" i="4"/>
  <c r="E20" i="4"/>
  <c r="D20" i="4"/>
  <c r="C20" i="4"/>
  <c r="B20" i="4"/>
  <c r="A20" i="4"/>
  <c r="AK19" i="4"/>
  <c r="AJ19" i="4"/>
  <c r="AI19" i="4"/>
  <c r="AH19" i="4"/>
  <c r="AG19" i="4"/>
  <c r="AF19" i="4"/>
  <c r="AE19" i="4"/>
  <c r="AD19" i="4"/>
  <c r="AC19" i="4"/>
  <c r="AB19" i="4"/>
  <c r="AA19" i="4"/>
  <c r="Z19" i="4"/>
  <c r="Y19" i="4"/>
  <c r="X19" i="4"/>
  <c r="W19" i="4"/>
  <c r="V19" i="4"/>
  <c r="U19" i="4"/>
  <c r="T19" i="4"/>
  <c r="S19" i="4"/>
  <c r="R19" i="4"/>
  <c r="Q19" i="4"/>
  <c r="P19" i="4"/>
  <c r="O19" i="4"/>
  <c r="N19" i="4"/>
  <c r="M19" i="4"/>
  <c r="L19" i="4"/>
  <c r="K19" i="4"/>
  <c r="J19" i="4"/>
  <c r="I19" i="4"/>
  <c r="H19" i="4"/>
  <c r="G19" i="4"/>
  <c r="F19" i="4"/>
  <c r="E19" i="4"/>
  <c r="D19" i="4"/>
  <c r="C19" i="4"/>
  <c r="B19" i="4"/>
  <c r="A19" i="4"/>
  <c r="AK18" i="4"/>
  <c r="AJ18" i="4"/>
  <c r="AI18" i="4"/>
  <c r="AH18" i="4"/>
  <c r="AG18" i="4"/>
  <c r="AF18" i="4"/>
  <c r="AE18" i="4"/>
  <c r="AD18" i="4"/>
  <c r="AC18" i="4"/>
  <c r="AB18" i="4"/>
  <c r="AA18" i="4"/>
  <c r="Z18" i="4"/>
  <c r="Y18" i="4"/>
  <c r="X18" i="4"/>
  <c r="W18" i="4"/>
  <c r="V18" i="4"/>
  <c r="U18" i="4"/>
  <c r="T18" i="4"/>
  <c r="S18" i="4"/>
  <c r="R18" i="4"/>
  <c r="Q18" i="4"/>
  <c r="P18" i="4"/>
  <c r="O18" i="4"/>
  <c r="N18" i="4"/>
  <c r="M18" i="4"/>
  <c r="L18" i="4"/>
  <c r="K18" i="4"/>
  <c r="J18" i="4"/>
  <c r="I18" i="4"/>
  <c r="H18" i="4"/>
  <c r="G18" i="4"/>
  <c r="F18" i="4"/>
  <c r="E18" i="4"/>
  <c r="D18" i="4"/>
  <c r="C18" i="4"/>
  <c r="B18" i="4"/>
  <c r="A18" i="4"/>
  <c r="AK17" i="4"/>
  <c r="AJ17" i="4"/>
  <c r="AI17" i="4"/>
  <c r="AH17" i="4"/>
  <c r="AG17" i="4"/>
  <c r="AF17" i="4"/>
  <c r="AE17" i="4"/>
  <c r="AD17" i="4"/>
  <c r="AC17" i="4"/>
  <c r="AB17" i="4"/>
  <c r="AA17" i="4"/>
  <c r="Z17" i="4"/>
  <c r="Y17" i="4"/>
  <c r="X17" i="4"/>
  <c r="W17" i="4"/>
  <c r="V17" i="4"/>
  <c r="U17" i="4"/>
  <c r="T17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B17" i="4"/>
  <c r="A17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A16" i="4"/>
  <c r="AK15" i="4"/>
  <c r="AJ15" i="4"/>
  <c r="AI15" i="4"/>
  <c r="AH15" i="4"/>
  <c r="AG15" i="4"/>
  <c r="AF15" i="4"/>
  <c r="AE15" i="4"/>
  <c r="AD15" i="4"/>
  <c r="AC15" i="4"/>
  <c r="AB15" i="4"/>
  <c r="AA15" i="4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B15" i="4"/>
  <c r="A15" i="4"/>
  <c r="AK14" i="4"/>
  <c r="AJ14" i="4"/>
  <c r="AI14" i="4"/>
  <c r="AH14" i="4"/>
  <c r="AG14" i="4"/>
  <c r="AF14" i="4"/>
  <c r="AE14" i="4"/>
  <c r="AD14" i="4"/>
  <c r="AC14" i="4"/>
  <c r="AB14" i="4"/>
  <c r="AA14" i="4"/>
  <c r="Z14" i="4"/>
  <c r="Y14" i="4"/>
  <c r="X14" i="4"/>
  <c r="W14" i="4"/>
  <c r="V14" i="4"/>
  <c r="U14" i="4"/>
  <c r="T14" i="4"/>
  <c r="S14" i="4"/>
  <c r="R14" i="4"/>
  <c r="Q14" i="4"/>
  <c r="P14" i="4"/>
  <c r="O14" i="4"/>
  <c r="N14" i="4"/>
  <c r="M14" i="4"/>
  <c r="L14" i="4"/>
  <c r="K14" i="4"/>
  <c r="J14" i="4"/>
  <c r="I14" i="4"/>
  <c r="H14" i="4"/>
  <c r="G14" i="4"/>
  <c r="F14" i="4"/>
  <c r="E14" i="4"/>
  <c r="D14" i="4"/>
  <c r="C14" i="4"/>
  <c r="B14" i="4"/>
  <c r="A14" i="4"/>
  <c r="AK13" i="4"/>
  <c r="AJ13" i="4"/>
  <c r="AI13" i="4"/>
  <c r="AH13" i="4"/>
  <c r="AG13" i="4"/>
  <c r="AF13" i="4"/>
  <c r="AE13" i="4"/>
  <c r="AD13" i="4"/>
  <c r="AC13" i="4"/>
  <c r="AB13" i="4"/>
  <c r="AA13" i="4"/>
  <c r="Z13" i="4"/>
  <c r="Y13" i="4"/>
  <c r="X13" i="4"/>
  <c r="W13" i="4"/>
  <c r="V13" i="4"/>
  <c r="U13" i="4"/>
  <c r="T13" i="4"/>
  <c r="S13" i="4"/>
  <c r="R13" i="4"/>
  <c r="Q13" i="4"/>
  <c r="P13" i="4"/>
  <c r="O13" i="4"/>
  <c r="N13" i="4"/>
  <c r="M13" i="4"/>
  <c r="L13" i="4"/>
  <c r="K13" i="4"/>
  <c r="J13" i="4"/>
  <c r="I13" i="4"/>
  <c r="H13" i="4"/>
  <c r="G13" i="4"/>
  <c r="F13" i="4"/>
  <c r="E13" i="4"/>
  <c r="D13" i="4"/>
  <c r="C13" i="4"/>
  <c r="B13" i="4"/>
  <c r="A13" i="4"/>
  <c r="AK12" i="4"/>
  <c r="AJ12" i="4"/>
  <c r="AI12" i="4"/>
  <c r="AH12" i="4"/>
  <c r="AG12" i="4"/>
  <c r="AF12" i="4"/>
  <c r="AE12" i="4"/>
  <c r="AD12" i="4"/>
  <c r="AC12" i="4"/>
  <c r="AB12" i="4"/>
  <c r="AA12" i="4"/>
  <c r="Z12" i="4"/>
  <c r="Y12" i="4"/>
  <c r="X12" i="4"/>
  <c r="W12" i="4"/>
  <c r="V12" i="4"/>
  <c r="U12" i="4"/>
  <c r="T12" i="4"/>
  <c r="S12" i="4"/>
  <c r="R12" i="4"/>
  <c r="Q12" i="4"/>
  <c r="P12" i="4"/>
  <c r="O12" i="4"/>
  <c r="N12" i="4"/>
  <c r="M12" i="4"/>
  <c r="L12" i="4"/>
  <c r="K12" i="4"/>
  <c r="J12" i="4"/>
  <c r="I12" i="4"/>
  <c r="H12" i="4"/>
  <c r="G12" i="4"/>
  <c r="F12" i="4"/>
  <c r="E12" i="4"/>
  <c r="D12" i="4"/>
  <c r="C12" i="4"/>
  <c r="B12" i="4"/>
  <c r="A12" i="4"/>
  <c r="AK11" i="4"/>
  <c r="AJ11" i="4"/>
  <c r="AI11" i="4"/>
  <c r="AH11" i="4"/>
  <c r="AG11" i="4"/>
  <c r="AF11" i="4"/>
  <c r="AE11" i="4"/>
  <c r="AD11" i="4"/>
  <c r="AC11" i="4"/>
  <c r="AB11" i="4"/>
  <c r="AA11" i="4"/>
  <c r="Z11" i="4"/>
  <c r="Y11" i="4"/>
  <c r="X11" i="4"/>
  <c r="W11" i="4"/>
  <c r="V11" i="4"/>
  <c r="U11" i="4"/>
  <c r="T11" i="4"/>
  <c r="S11" i="4"/>
  <c r="R11" i="4"/>
  <c r="Q11" i="4"/>
  <c r="P11" i="4"/>
  <c r="O11" i="4"/>
  <c r="N11" i="4"/>
  <c r="M11" i="4"/>
  <c r="L11" i="4"/>
  <c r="K11" i="4"/>
  <c r="J11" i="4"/>
  <c r="I11" i="4"/>
  <c r="H11" i="4"/>
  <c r="G11" i="4"/>
  <c r="F11" i="4"/>
  <c r="E11" i="4"/>
  <c r="D11" i="4"/>
  <c r="C11" i="4"/>
  <c r="B11" i="4"/>
  <c r="A11" i="4"/>
  <c r="AK10" i="4"/>
  <c r="AJ10" i="4"/>
  <c r="AI10" i="4"/>
  <c r="AH10" i="4"/>
  <c r="AG10" i="4"/>
  <c r="AF10" i="4"/>
  <c r="AE10" i="4"/>
  <c r="AD10" i="4"/>
  <c r="AC10" i="4"/>
  <c r="AB10" i="4"/>
  <c r="AA10" i="4"/>
  <c r="Z10" i="4"/>
  <c r="Y10" i="4"/>
  <c r="X10" i="4"/>
  <c r="W10" i="4"/>
  <c r="V10" i="4"/>
  <c r="U10" i="4"/>
  <c r="T10" i="4"/>
  <c r="S10" i="4"/>
  <c r="R10" i="4"/>
  <c r="Q10" i="4"/>
  <c r="P10" i="4"/>
  <c r="O10" i="4"/>
  <c r="N10" i="4"/>
  <c r="M10" i="4"/>
  <c r="L10" i="4"/>
  <c r="K10" i="4"/>
  <c r="J10" i="4"/>
  <c r="I10" i="4"/>
  <c r="H10" i="4"/>
  <c r="G10" i="4"/>
  <c r="F10" i="4"/>
  <c r="E10" i="4"/>
  <c r="D10" i="4"/>
  <c r="C10" i="4"/>
  <c r="B10" i="4"/>
  <c r="A10" i="4"/>
  <c r="AK9" i="4"/>
  <c r="AJ9" i="4"/>
  <c r="AI9" i="4"/>
  <c r="AH9" i="4"/>
  <c r="AG9" i="4"/>
  <c r="AF9" i="4"/>
  <c r="AE9" i="4"/>
  <c r="AD9" i="4"/>
  <c r="AC9" i="4"/>
  <c r="AB9" i="4"/>
  <c r="AA9" i="4"/>
  <c r="Z9" i="4"/>
  <c r="Y9" i="4"/>
  <c r="X9" i="4"/>
  <c r="W9" i="4"/>
  <c r="V9" i="4"/>
  <c r="U9" i="4"/>
  <c r="T9" i="4"/>
  <c r="S9" i="4"/>
  <c r="R9" i="4"/>
  <c r="Q9" i="4"/>
  <c r="P9" i="4"/>
  <c r="O9" i="4"/>
  <c r="N9" i="4"/>
  <c r="M9" i="4"/>
  <c r="L9" i="4"/>
  <c r="K9" i="4"/>
  <c r="J9" i="4"/>
  <c r="I9" i="4"/>
  <c r="H9" i="4"/>
  <c r="G9" i="4"/>
  <c r="F9" i="4"/>
  <c r="E9" i="4"/>
  <c r="D9" i="4"/>
  <c r="C9" i="4"/>
  <c r="B9" i="4"/>
  <c r="A9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A8" i="4"/>
  <c r="AK7" i="4"/>
  <c r="AJ7" i="4"/>
  <c r="AI7" i="4"/>
  <c r="AH7" i="4"/>
  <c r="AG7" i="4"/>
  <c r="AF7" i="4"/>
  <c r="AE7" i="4"/>
  <c r="AD7" i="4"/>
  <c r="AC7" i="4"/>
  <c r="AB7" i="4"/>
  <c r="AA7" i="4"/>
  <c r="Z7" i="4"/>
  <c r="Y7" i="4"/>
  <c r="X7" i="4"/>
  <c r="W7" i="4"/>
  <c r="V7" i="4"/>
  <c r="U7" i="4"/>
  <c r="T7" i="4"/>
  <c r="S7" i="4"/>
  <c r="R7" i="4"/>
  <c r="Q7" i="4"/>
  <c r="P7" i="4"/>
  <c r="O7" i="4"/>
  <c r="N7" i="4"/>
  <c r="M7" i="4"/>
  <c r="L7" i="4"/>
  <c r="K7" i="4"/>
  <c r="J7" i="4"/>
  <c r="I7" i="4"/>
  <c r="H7" i="4"/>
  <c r="G7" i="4"/>
  <c r="F7" i="4"/>
  <c r="E7" i="4"/>
  <c r="D7" i="4"/>
  <c r="C7" i="4"/>
  <c r="B7" i="4"/>
  <c r="A7" i="4"/>
  <c r="AK6" i="4"/>
  <c r="AJ6" i="4"/>
  <c r="AI6" i="4"/>
  <c r="AH6" i="4"/>
  <c r="AG6" i="4"/>
  <c r="AF6" i="4"/>
  <c r="AE6" i="4"/>
  <c r="AD6" i="4"/>
  <c r="AC6" i="4"/>
  <c r="AB6" i="4"/>
  <c r="AA6" i="4"/>
  <c r="Z6" i="4"/>
  <c r="Y6" i="4"/>
  <c r="X6" i="4"/>
  <c r="W6" i="4"/>
  <c r="V6" i="4"/>
  <c r="U6" i="4"/>
  <c r="T6" i="4"/>
  <c r="S6" i="4"/>
  <c r="R6" i="4"/>
  <c r="Q6" i="4"/>
  <c r="P6" i="4"/>
  <c r="O6" i="4"/>
  <c r="N6" i="4"/>
  <c r="M6" i="4"/>
  <c r="L6" i="4"/>
  <c r="K6" i="4"/>
  <c r="J6" i="4"/>
  <c r="I6" i="4"/>
  <c r="H6" i="4"/>
  <c r="G6" i="4"/>
  <c r="F6" i="4"/>
  <c r="E6" i="4"/>
  <c r="D6" i="4"/>
  <c r="C6" i="4"/>
  <c r="B6" i="4"/>
  <c r="A6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A5" i="4"/>
  <c r="AK4" i="4"/>
  <c r="AJ4" i="4"/>
  <c r="AI4" i="4"/>
  <c r="AH4" i="4"/>
  <c r="AG4" i="4"/>
  <c r="AF4" i="4"/>
  <c r="AE4" i="4"/>
  <c r="AD4" i="4"/>
  <c r="AC4" i="4"/>
  <c r="AB4" i="4"/>
  <c r="AA4" i="4"/>
  <c r="Z4" i="4"/>
  <c r="Y4" i="4"/>
  <c r="X4" i="4"/>
  <c r="W4" i="4"/>
  <c r="V4" i="4"/>
  <c r="U4" i="4"/>
  <c r="T4" i="4"/>
  <c r="S4" i="4"/>
  <c r="R4" i="4"/>
  <c r="Q4" i="4"/>
  <c r="P4" i="4"/>
  <c r="O4" i="4"/>
  <c r="N4" i="4"/>
  <c r="M4" i="4"/>
  <c r="L4" i="4"/>
  <c r="K4" i="4"/>
  <c r="J4" i="4"/>
  <c r="I4" i="4"/>
  <c r="H4" i="4"/>
  <c r="G4" i="4"/>
  <c r="F4" i="4"/>
  <c r="E4" i="4"/>
  <c r="D4" i="4"/>
  <c r="C4" i="4"/>
  <c r="B4" i="4"/>
  <c r="A4" i="4"/>
  <c r="AK3" i="4"/>
  <c r="AJ3" i="4"/>
  <c r="AI3" i="4"/>
  <c r="AH3" i="4"/>
  <c r="AG3" i="4"/>
  <c r="AF3" i="4"/>
  <c r="AE3" i="4"/>
  <c r="AD3" i="4"/>
  <c r="AC3" i="4"/>
  <c r="AB3" i="4"/>
  <c r="AA3" i="4"/>
  <c r="Z3" i="4"/>
  <c r="Y3" i="4"/>
  <c r="X3" i="4"/>
  <c r="W3" i="4"/>
  <c r="V3" i="4"/>
  <c r="U3" i="4"/>
  <c r="T3" i="4"/>
  <c r="S3" i="4"/>
  <c r="R3" i="4"/>
  <c r="Q3" i="4"/>
  <c r="P3" i="4"/>
  <c r="O3" i="4"/>
  <c r="N3" i="4"/>
  <c r="M3" i="4"/>
  <c r="L3" i="4"/>
  <c r="K3" i="4"/>
  <c r="J3" i="4"/>
  <c r="I3" i="4"/>
  <c r="H3" i="4"/>
  <c r="G3" i="4"/>
  <c r="F3" i="4"/>
  <c r="E3" i="4"/>
  <c r="D3" i="4"/>
  <c r="C3" i="4"/>
  <c r="B3" i="4"/>
  <c r="A3" i="4"/>
  <c r="AK2" i="4"/>
  <c r="AJ2" i="4"/>
  <c r="AI2" i="4"/>
  <c r="AH2" i="4"/>
  <c r="AG2" i="4"/>
  <c r="AF2" i="4"/>
  <c r="AE2" i="4"/>
  <c r="AD2" i="4"/>
  <c r="AC2" i="4"/>
  <c r="AB2" i="4"/>
  <c r="AA2" i="4"/>
  <c r="Z2" i="4"/>
  <c r="Y2" i="4"/>
  <c r="X2" i="4"/>
  <c r="W2" i="4"/>
  <c r="V2" i="4"/>
  <c r="U2" i="4"/>
  <c r="T2" i="4"/>
  <c r="S2" i="4"/>
  <c r="R2" i="4"/>
  <c r="Q2" i="4"/>
  <c r="P2" i="4"/>
  <c r="O2" i="4"/>
  <c r="N2" i="4"/>
  <c r="M2" i="4"/>
  <c r="L2" i="4"/>
  <c r="K2" i="4"/>
  <c r="J2" i="4"/>
  <c r="I2" i="4"/>
  <c r="H2" i="4"/>
  <c r="G2" i="4"/>
  <c r="F2" i="4"/>
  <c r="E2" i="4"/>
  <c r="D2" i="4"/>
  <c r="C2" i="4"/>
  <c r="B2" i="4"/>
  <c r="A2" i="4"/>
  <c r="AK1" i="4"/>
  <c r="AJ1" i="4"/>
  <c r="AI1" i="4"/>
  <c r="AH1" i="4"/>
  <c r="AG1" i="4"/>
  <c r="AF1" i="4"/>
  <c r="AE1" i="4"/>
  <c r="AD1" i="4"/>
  <c r="AC1" i="4"/>
  <c r="AB1" i="4"/>
  <c r="AA1" i="4"/>
  <c r="Z1" i="4"/>
  <c r="Y1" i="4"/>
  <c r="X1" i="4"/>
  <c r="W1" i="4"/>
  <c r="V1" i="4"/>
  <c r="U1" i="4"/>
  <c r="T1" i="4"/>
  <c r="S1" i="4"/>
  <c r="R1" i="4"/>
  <c r="Q1" i="4"/>
  <c r="P1" i="4"/>
  <c r="O1" i="4"/>
  <c r="N1" i="4"/>
  <c r="M1" i="4"/>
  <c r="L1" i="4"/>
  <c r="K1" i="4"/>
  <c r="J1" i="4"/>
  <c r="I1" i="4"/>
  <c r="H1" i="4"/>
  <c r="G1" i="4"/>
  <c r="F1" i="4"/>
  <c r="E1" i="4"/>
  <c r="D1" i="4"/>
  <c r="C1" i="4"/>
  <c r="B1" i="4"/>
  <c r="AK93" i="13"/>
  <c r="AJ93" i="13"/>
  <c r="AI93" i="13"/>
  <c r="AH93" i="13"/>
  <c r="AG93" i="13"/>
  <c r="AF93" i="13"/>
  <c r="AE93" i="13"/>
  <c r="AD93" i="13"/>
  <c r="AC93" i="13"/>
  <c r="AB93" i="13"/>
  <c r="AA93" i="13"/>
  <c r="Z93" i="13"/>
  <c r="Y93" i="13"/>
  <c r="X93" i="13"/>
  <c r="W93" i="13"/>
  <c r="V93" i="13"/>
  <c r="U93" i="13"/>
  <c r="T93" i="13"/>
  <c r="S93" i="13"/>
  <c r="R93" i="13"/>
  <c r="Q93" i="13"/>
  <c r="P93" i="13"/>
  <c r="O93" i="13"/>
  <c r="N93" i="13"/>
  <c r="M93" i="13"/>
  <c r="L93" i="13"/>
  <c r="K93" i="13"/>
  <c r="J93" i="13"/>
  <c r="I93" i="13"/>
  <c r="H93" i="13"/>
  <c r="G93" i="13"/>
  <c r="F93" i="13"/>
  <c r="E93" i="13"/>
  <c r="D93" i="13"/>
  <c r="C93" i="13"/>
  <c r="B93" i="13"/>
  <c r="A93" i="13"/>
  <c r="AK92" i="13"/>
  <c r="AJ92" i="13"/>
  <c r="AI92" i="13"/>
  <c r="AH92" i="13"/>
  <c r="AG92" i="13"/>
  <c r="AF92" i="13"/>
  <c r="AE92" i="13"/>
  <c r="AD92" i="13"/>
  <c r="AC92" i="13"/>
  <c r="AB92" i="13"/>
  <c r="AA92" i="13"/>
  <c r="Z92" i="13"/>
  <c r="Y92" i="13"/>
  <c r="X92" i="13"/>
  <c r="W92" i="13"/>
  <c r="V92" i="13"/>
  <c r="U92" i="13"/>
  <c r="T92" i="13"/>
  <c r="S92" i="13"/>
  <c r="R92" i="13"/>
  <c r="Q92" i="13"/>
  <c r="P92" i="13"/>
  <c r="O92" i="13"/>
  <c r="N92" i="13"/>
  <c r="M92" i="13"/>
  <c r="L92" i="13"/>
  <c r="K92" i="13"/>
  <c r="J92" i="13"/>
  <c r="I92" i="13"/>
  <c r="H92" i="13"/>
  <c r="G92" i="13"/>
  <c r="F92" i="13"/>
  <c r="E92" i="13"/>
  <c r="D92" i="13"/>
  <c r="C92" i="13"/>
  <c r="B92" i="13"/>
  <c r="A92" i="13"/>
  <c r="AK91" i="13"/>
  <c r="AJ91" i="13"/>
  <c r="AI91" i="13"/>
  <c r="AH91" i="13"/>
  <c r="AG91" i="13"/>
  <c r="AF91" i="13"/>
  <c r="AE91" i="13"/>
  <c r="AD91" i="13"/>
  <c r="AC91" i="13"/>
  <c r="AB91" i="13"/>
  <c r="AA91" i="13"/>
  <c r="Z91" i="13"/>
  <c r="Y91" i="13"/>
  <c r="X91" i="13"/>
  <c r="W91" i="13"/>
  <c r="V91" i="13"/>
  <c r="U91" i="13"/>
  <c r="T91" i="13"/>
  <c r="S91" i="13"/>
  <c r="R91" i="13"/>
  <c r="Q91" i="13"/>
  <c r="P91" i="13"/>
  <c r="O91" i="13"/>
  <c r="N91" i="13"/>
  <c r="M91" i="13"/>
  <c r="L91" i="13"/>
  <c r="K91" i="13"/>
  <c r="J91" i="13"/>
  <c r="I91" i="13"/>
  <c r="H91" i="13"/>
  <c r="G91" i="13"/>
  <c r="F91" i="13"/>
  <c r="E91" i="13"/>
  <c r="D91" i="13"/>
  <c r="C91" i="13"/>
  <c r="B91" i="13"/>
  <c r="A91" i="13"/>
  <c r="AK90" i="13"/>
  <c r="AJ90" i="13"/>
  <c r="AI90" i="13"/>
  <c r="AH90" i="13"/>
  <c r="AG90" i="13"/>
  <c r="AF90" i="13"/>
  <c r="AE90" i="13"/>
  <c r="AD90" i="13"/>
  <c r="AC90" i="13"/>
  <c r="AB90" i="13"/>
  <c r="AA90" i="13"/>
  <c r="Z90" i="13"/>
  <c r="Y90" i="13"/>
  <c r="X90" i="13"/>
  <c r="W90" i="13"/>
  <c r="V90" i="13"/>
  <c r="U90" i="13"/>
  <c r="T90" i="13"/>
  <c r="S90" i="13"/>
  <c r="R90" i="13"/>
  <c r="Q90" i="13"/>
  <c r="P90" i="13"/>
  <c r="O90" i="13"/>
  <c r="N90" i="13"/>
  <c r="M90" i="13"/>
  <c r="L90" i="13"/>
  <c r="K90" i="13"/>
  <c r="J90" i="13"/>
  <c r="I90" i="13"/>
  <c r="H90" i="13"/>
  <c r="G90" i="13"/>
  <c r="F90" i="13"/>
  <c r="E90" i="13"/>
  <c r="D90" i="13"/>
  <c r="C90" i="13"/>
  <c r="B90" i="13"/>
  <c r="A90" i="13"/>
  <c r="AK89" i="13"/>
  <c r="AJ89" i="13"/>
  <c r="AI89" i="13"/>
  <c r="AH89" i="13"/>
  <c r="AG89" i="13"/>
  <c r="AF89" i="13"/>
  <c r="AE89" i="13"/>
  <c r="AD89" i="13"/>
  <c r="AC89" i="13"/>
  <c r="AB89" i="13"/>
  <c r="AA89" i="13"/>
  <c r="Z89" i="13"/>
  <c r="Y89" i="13"/>
  <c r="X89" i="13"/>
  <c r="W89" i="13"/>
  <c r="V89" i="13"/>
  <c r="U89" i="13"/>
  <c r="T89" i="13"/>
  <c r="S89" i="13"/>
  <c r="R89" i="13"/>
  <c r="Q89" i="13"/>
  <c r="P89" i="13"/>
  <c r="O89" i="13"/>
  <c r="N89" i="13"/>
  <c r="M89" i="13"/>
  <c r="L89" i="13"/>
  <c r="K89" i="13"/>
  <c r="J89" i="13"/>
  <c r="I89" i="13"/>
  <c r="H89" i="13"/>
  <c r="G89" i="13"/>
  <c r="F89" i="13"/>
  <c r="E89" i="13"/>
  <c r="D89" i="13"/>
  <c r="C89" i="13"/>
  <c r="B89" i="13"/>
  <c r="A89" i="13"/>
  <c r="AK88" i="13"/>
  <c r="AJ88" i="13"/>
  <c r="AI88" i="13"/>
  <c r="AH88" i="13"/>
  <c r="AG88" i="13"/>
  <c r="AF88" i="13"/>
  <c r="AE88" i="13"/>
  <c r="AD88" i="13"/>
  <c r="AC88" i="13"/>
  <c r="AB88" i="13"/>
  <c r="AA88" i="13"/>
  <c r="Z88" i="13"/>
  <c r="Y88" i="13"/>
  <c r="X88" i="13"/>
  <c r="W88" i="13"/>
  <c r="V88" i="13"/>
  <c r="U88" i="13"/>
  <c r="T88" i="13"/>
  <c r="S88" i="13"/>
  <c r="R88" i="13"/>
  <c r="Q88" i="13"/>
  <c r="P88" i="13"/>
  <c r="O88" i="13"/>
  <c r="N88" i="13"/>
  <c r="M88" i="13"/>
  <c r="L88" i="13"/>
  <c r="K88" i="13"/>
  <c r="J88" i="13"/>
  <c r="I88" i="13"/>
  <c r="H88" i="13"/>
  <c r="G88" i="13"/>
  <c r="F88" i="13"/>
  <c r="E88" i="13"/>
  <c r="D88" i="13"/>
  <c r="C88" i="13"/>
  <c r="B88" i="13"/>
  <c r="A88" i="13"/>
  <c r="AK87" i="13"/>
  <c r="AJ87" i="13"/>
  <c r="AI87" i="13"/>
  <c r="AH87" i="13"/>
  <c r="AG87" i="13"/>
  <c r="AF87" i="13"/>
  <c r="AE87" i="13"/>
  <c r="AD87" i="13"/>
  <c r="AC87" i="13"/>
  <c r="AB87" i="13"/>
  <c r="AA87" i="13"/>
  <c r="Z87" i="13"/>
  <c r="Y87" i="13"/>
  <c r="X87" i="13"/>
  <c r="W87" i="13"/>
  <c r="V87" i="13"/>
  <c r="U87" i="13"/>
  <c r="T87" i="13"/>
  <c r="S87" i="13"/>
  <c r="R87" i="13"/>
  <c r="Q87" i="13"/>
  <c r="P87" i="13"/>
  <c r="O87" i="13"/>
  <c r="N87" i="13"/>
  <c r="M87" i="13"/>
  <c r="L87" i="13"/>
  <c r="K87" i="13"/>
  <c r="J87" i="13"/>
  <c r="I87" i="13"/>
  <c r="H87" i="13"/>
  <c r="G87" i="13"/>
  <c r="F87" i="13"/>
  <c r="E87" i="13"/>
  <c r="D87" i="13"/>
  <c r="C87" i="13"/>
  <c r="B87" i="13"/>
  <c r="A87" i="13"/>
  <c r="AK86" i="13"/>
  <c r="AJ86" i="13"/>
  <c r="AI86" i="13"/>
  <c r="AH86" i="13"/>
  <c r="AG86" i="13"/>
  <c r="AF86" i="13"/>
  <c r="AE86" i="13"/>
  <c r="AD86" i="13"/>
  <c r="AC86" i="13"/>
  <c r="AB86" i="13"/>
  <c r="AA86" i="13"/>
  <c r="Z86" i="13"/>
  <c r="Y86" i="13"/>
  <c r="X86" i="13"/>
  <c r="W86" i="13"/>
  <c r="V86" i="13"/>
  <c r="U86" i="13"/>
  <c r="T86" i="13"/>
  <c r="S86" i="13"/>
  <c r="R86" i="13"/>
  <c r="Q86" i="13"/>
  <c r="P86" i="13"/>
  <c r="O86" i="13"/>
  <c r="N86" i="13"/>
  <c r="M86" i="13"/>
  <c r="L86" i="13"/>
  <c r="K86" i="13"/>
  <c r="J86" i="13"/>
  <c r="I86" i="13"/>
  <c r="H86" i="13"/>
  <c r="G86" i="13"/>
  <c r="F86" i="13"/>
  <c r="E86" i="13"/>
  <c r="D86" i="13"/>
  <c r="C86" i="13"/>
  <c r="B86" i="13"/>
  <c r="A86" i="13"/>
  <c r="AK85" i="13"/>
  <c r="AJ85" i="13"/>
  <c r="AI85" i="13"/>
  <c r="AH85" i="13"/>
  <c r="AG85" i="13"/>
  <c r="AF85" i="13"/>
  <c r="AE85" i="13"/>
  <c r="AD85" i="13"/>
  <c r="AC85" i="13"/>
  <c r="AB85" i="13"/>
  <c r="AA85" i="13"/>
  <c r="Z85" i="13"/>
  <c r="Y85" i="13"/>
  <c r="X85" i="13"/>
  <c r="W85" i="13"/>
  <c r="V85" i="13"/>
  <c r="U85" i="13"/>
  <c r="T85" i="13"/>
  <c r="S85" i="13"/>
  <c r="R85" i="13"/>
  <c r="Q85" i="13"/>
  <c r="P85" i="13"/>
  <c r="O85" i="13"/>
  <c r="N85" i="13"/>
  <c r="M85" i="13"/>
  <c r="L85" i="13"/>
  <c r="K85" i="13"/>
  <c r="J85" i="13"/>
  <c r="I85" i="13"/>
  <c r="H85" i="13"/>
  <c r="G85" i="13"/>
  <c r="F85" i="13"/>
  <c r="E85" i="13"/>
  <c r="D85" i="13"/>
  <c r="C85" i="13"/>
  <c r="B85" i="13"/>
  <c r="A85" i="13"/>
  <c r="AK84" i="13"/>
  <c r="AJ84" i="13"/>
  <c r="AI84" i="13"/>
  <c r="AH84" i="13"/>
  <c r="AG84" i="13"/>
  <c r="AF84" i="13"/>
  <c r="AE84" i="13"/>
  <c r="AD84" i="13"/>
  <c r="AC84" i="13"/>
  <c r="AB84" i="13"/>
  <c r="AA84" i="13"/>
  <c r="Z84" i="13"/>
  <c r="Y84" i="13"/>
  <c r="X84" i="13"/>
  <c r="W84" i="13"/>
  <c r="V84" i="13"/>
  <c r="U84" i="13"/>
  <c r="T84" i="13"/>
  <c r="S84" i="13"/>
  <c r="R84" i="13"/>
  <c r="Q84" i="13"/>
  <c r="P84" i="13"/>
  <c r="O84" i="13"/>
  <c r="N84" i="13"/>
  <c r="M84" i="13"/>
  <c r="L84" i="13"/>
  <c r="K84" i="13"/>
  <c r="J84" i="13"/>
  <c r="I84" i="13"/>
  <c r="H84" i="13"/>
  <c r="G84" i="13"/>
  <c r="F84" i="13"/>
  <c r="E84" i="13"/>
  <c r="D84" i="13"/>
  <c r="C84" i="13"/>
  <c r="B84" i="13"/>
  <c r="A84" i="13"/>
  <c r="AK83" i="13"/>
  <c r="AJ83" i="13"/>
  <c r="AI83" i="13"/>
  <c r="AH83" i="13"/>
  <c r="AG83" i="13"/>
  <c r="AF83" i="13"/>
  <c r="AE83" i="13"/>
  <c r="AD83" i="13"/>
  <c r="AC83" i="13"/>
  <c r="AB83" i="13"/>
  <c r="AA83" i="13"/>
  <c r="Z83" i="13"/>
  <c r="Y83" i="13"/>
  <c r="X83" i="13"/>
  <c r="W83" i="13"/>
  <c r="V83" i="13"/>
  <c r="U83" i="13"/>
  <c r="T83" i="13"/>
  <c r="S83" i="13"/>
  <c r="R83" i="13"/>
  <c r="Q83" i="13"/>
  <c r="P83" i="13"/>
  <c r="O83" i="13"/>
  <c r="N83" i="13"/>
  <c r="M83" i="13"/>
  <c r="L83" i="13"/>
  <c r="K83" i="13"/>
  <c r="J83" i="13"/>
  <c r="I83" i="13"/>
  <c r="H83" i="13"/>
  <c r="G83" i="13"/>
  <c r="F83" i="13"/>
  <c r="E83" i="13"/>
  <c r="D83" i="13"/>
  <c r="C83" i="13"/>
  <c r="B83" i="13"/>
  <c r="A83" i="13"/>
  <c r="AK82" i="13"/>
  <c r="AJ82" i="13"/>
  <c r="AI82" i="13"/>
  <c r="AH82" i="13"/>
  <c r="AG82" i="13"/>
  <c r="AF82" i="13"/>
  <c r="AE82" i="13"/>
  <c r="AD82" i="13"/>
  <c r="AC82" i="13"/>
  <c r="AB82" i="13"/>
  <c r="AA82" i="13"/>
  <c r="Z82" i="13"/>
  <c r="Y82" i="13"/>
  <c r="X82" i="13"/>
  <c r="W82" i="13"/>
  <c r="V82" i="13"/>
  <c r="U82" i="13"/>
  <c r="T82" i="13"/>
  <c r="S82" i="13"/>
  <c r="R82" i="13"/>
  <c r="Q82" i="13"/>
  <c r="P82" i="13"/>
  <c r="O82" i="13"/>
  <c r="N82" i="13"/>
  <c r="M82" i="13"/>
  <c r="L82" i="13"/>
  <c r="K82" i="13"/>
  <c r="J82" i="13"/>
  <c r="I82" i="13"/>
  <c r="H82" i="13"/>
  <c r="G82" i="13"/>
  <c r="F82" i="13"/>
  <c r="E82" i="13"/>
  <c r="D82" i="13"/>
  <c r="C82" i="13"/>
  <c r="B82" i="13"/>
  <c r="A82" i="13"/>
  <c r="AK81" i="13"/>
  <c r="AJ81" i="13"/>
  <c r="AI81" i="13"/>
  <c r="AH81" i="13"/>
  <c r="AG81" i="13"/>
  <c r="AF81" i="13"/>
  <c r="AE81" i="13"/>
  <c r="AD81" i="13"/>
  <c r="AC81" i="13"/>
  <c r="AB81" i="13"/>
  <c r="AA81" i="13"/>
  <c r="Z81" i="13"/>
  <c r="Y81" i="13"/>
  <c r="X81" i="13"/>
  <c r="W81" i="13"/>
  <c r="V81" i="13"/>
  <c r="U81" i="13"/>
  <c r="T81" i="13"/>
  <c r="S81" i="13"/>
  <c r="R81" i="13"/>
  <c r="Q81" i="13"/>
  <c r="P81" i="13"/>
  <c r="O81" i="13"/>
  <c r="N81" i="13"/>
  <c r="M81" i="13"/>
  <c r="L81" i="13"/>
  <c r="K81" i="13"/>
  <c r="J81" i="13"/>
  <c r="I81" i="13"/>
  <c r="H81" i="13"/>
  <c r="G81" i="13"/>
  <c r="F81" i="13"/>
  <c r="E81" i="13"/>
  <c r="D81" i="13"/>
  <c r="C81" i="13"/>
  <c r="B81" i="13"/>
  <c r="A81" i="13"/>
  <c r="AK80" i="13"/>
  <c r="AJ80" i="13"/>
  <c r="AI80" i="13"/>
  <c r="AH80" i="13"/>
  <c r="AG80" i="13"/>
  <c r="AF80" i="13"/>
  <c r="AE80" i="13"/>
  <c r="AD80" i="13"/>
  <c r="AC80" i="13"/>
  <c r="AB80" i="13"/>
  <c r="AA80" i="13"/>
  <c r="Z80" i="13"/>
  <c r="Y80" i="13"/>
  <c r="X80" i="13"/>
  <c r="W80" i="13"/>
  <c r="V80" i="13"/>
  <c r="U80" i="13"/>
  <c r="T80" i="13"/>
  <c r="S80" i="13"/>
  <c r="R80" i="13"/>
  <c r="Q80" i="13"/>
  <c r="P80" i="13"/>
  <c r="O80" i="13"/>
  <c r="N80" i="13"/>
  <c r="M80" i="13"/>
  <c r="L80" i="13"/>
  <c r="K80" i="13"/>
  <c r="J80" i="13"/>
  <c r="I80" i="13"/>
  <c r="H80" i="13"/>
  <c r="G80" i="13"/>
  <c r="F80" i="13"/>
  <c r="E80" i="13"/>
  <c r="D80" i="13"/>
  <c r="C80" i="13"/>
  <c r="B80" i="13"/>
  <c r="A80" i="13"/>
  <c r="AK79" i="13"/>
  <c r="AJ79" i="13"/>
  <c r="AI79" i="13"/>
  <c r="AH79" i="13"/>
  <c r="AG79" i="13"/>
  <c r="AF79" i="13"/>
  <c r="AE79" i="13"/>
  <c r="AD79" i="13"/>
  <c r="AC79" i="13"/>
  <c r="AB79" i="13"/>
  <c r="AA79" i="13"/>
  <c r="Z79" i="13"/>
  <c r="Y79" i="13"/>
  <c r="X79" i="13"/>
  <c r="W79" i="13"/>
  <c r="V79" i="13"/>
  <c r="U79" i="13"/>
  <c r="T79" i="13"/>
  <c r="S79" i="13"/>
  <c r="R79" i="13"/>
  <c r="Q79" i="13"/>
  <c r="P79" i="13"/>
  <c r="O79" i="13"/>
  <c r="N79" i="13"/>
  <c r="M79" i="13"/>
  <c r="L79" i="13"/>
  <c r="K79" i="13"/>
  <c r="J79" i="13"/>
  <c r="I79" i="13"/>
  <c r="H79" i="13"/>
  <c r="G79" i="13"/>
  <c r="F79" i="13"/>
  <c r="E79" i="13"/>
  <c r="D79" i="13"/>
  <c r="C79" i="13"/>
  <c r="B79" i="13"/>
  <c r="A79" i="13"/>
  <c r="AK78" i="13"/>
  <c r="AJ78" i="13"/>
  <c r="AI78" i="13"/>
  <c r="AH78" i="13"/>
  <c r="AG78" i="13"/>
  <c r="AF78" i="13"/>
  <c r="AE78" i="13"/>
  <c r="AD78" i="13"/>
  <c r="AC78" i="13"/>
  <c r="AB78" i="13"/>
  <c r="AA78" i="13"/>
  <c r="Z78" i="13"/>
  <c r="Y78" i="13"/>
  <c r="X78" i="13"/>
  <c r="W78" i="13"/>
  <c r="V78" i="13"/>
  <c r="U78" i="13"/>
  <c r="T78" i="13"/>
  <c r="S78" i="13"/>
  <c r="R78" i="13"/>
  <c r="Q78" i="13"/>
  <c r="P78" i="13"/>
  <c r="O78" i="13"/>
  <c r="N78" i="13"/>
  <c r="M78" i="13"/>
  <c r="L78" i="13"/>
  <c r="K78" i="13"/>
  <c r="J78" i="13"/>
  <c r="I78" i="13"/>
  <c r="H78" i="13"/>
  <c r="G78" i="13"/>
  <c r="F78" i="13"/>
  <c r="E78" i="13"/>
  <c r="D78" i="13"/>
  <c r="C78" i="13"/>
  <c r="B78" i="13"/>
  <c r="A78" i="13"/>
  <c r="AK77" i="13"/>
  <c r="AJ77" i="13"/>
  <c r="AI77" i="13"/>
  <c r="AH77" i="13"/>
  <c r="AG77" i="13"/>
  <c r="AF77" i="13"/>
  <c r="AE77" i="13"/>
  <c r="AD77" i="13"/>
  <c r="AC77" i="13"/>
  <c r="AB77" i="13"/>
  <c r="AA77" i="13"/>
  <c r="Z77" i="13"/>
  <c r="Y77" i="13"/>
  <c r="X77" i="13"/>
  <c r="W77" i="13"/>
  <c r="V77" i="13"/>
  <c r="U77" i="13"/>
  <c r="T77" i="13"/>
  <c r="S77" i="13"/>
  <c r="R77" i="13"/>
  <c r="Q77" i="13"/>
  <c r="P77" i="13"/>
  <c r="O77" i="13"/>
  <c r="N77" i="13"/>
  <c r="M77" i="13"/>
  <c r="L77" i="13"/>
  <c r="K77" i="13"/>
  <c r="J77" i="13"/>
  <c r="I77" i="13"/>
  <c r="H77" i="13"/>
  <c r="G77" i="13"/>
  <c r="F77" i="13"/>
  <c r="E77" i="13"/>
  <c r="D77" i="13"/>
  <c r="C77" i="13"/>
  <c r="B77" i="13"/>
  <c r="A77" i="13"/>
  <c r="AK76" i="13"/>
  <c r="AJ76" i="13"/>
  <c r="AI76" i="13"/>
  <c r="AH76" i="13"/>
  <c r="AG76" i="13"/>
  <c r="AF76" i="13"/>
  <c r="AE76" i="13"/>
  <c r="AD76" i="13"/>
  <c r="AC76" i="13"/>
  <c r="AB76" i="13"/>
  <c r="AA76" i="13"/>
  <c r="Z76" i="13"/>
  <c r="Y76" i="13"/>
  <c r="X76" i="13"/>
  <c r="W76" i="13"/>
  <c r="V76" i="13"/>
  <c r="U76" i="13"/>
  <c r="T76" i="13"/>
  <c r="S76" i="13"/>
  <c r="R76" i="13"/>
  <c r="Q76" i="13"/>
  <c r="P76" i="13"/>
  <c r="O76" i="13"/>
  <c r="N76" i="13"/>
  <c r="M76" i="13"/>
  <c r="L76" i="13"/>
  <c r="K76" i="13"/>
  <c r="J76" i="13"/>
  <c r="I76" i="13"/>
  <c r="H76" i="13"/>
  <c r="G76" i="13"/>
  <c r="F76" i="13"/>
  <c r="E76" i="13"/>
  <c r="D76" i="13"/>
  <c r="C76" i="13"/>
  <c r="B76" i="13"/>
  <c r="A76" i="13"/>
  <c r="AK75" i="13"/>
  <c r="AJ75" i="13"/>
  <c r="AI75" i="13"/>
  <c r="AH75" i="13"/>
  <c r="AG75" i="13"/>
  <c r="AF75" i="13"/>
  <c r="AE75" i="13"/>
  <c r="AD75" i="13"/>
  <c r="AC75" i="13"/>
  <c r="AB75" i="13"/>
  <c r="AA75" i="13"/>
  <c r="Z75" i="13"/>
  <c r="Y75" i="13"/>
  <c r="X75" i="13"/>
  <c r="W75" i="13"/>
  <c r="V75" i="13"/>
  <c r="U75" i="13"/>
  <c r="T75" i="13"/>
  <c r="S75" i="13"/>
  <c r="R75" i="13"/>
  <c r="Q75" i="13"/>
  <c r="P75" i="13"/>
  <c r="O75" i="13"/>
  <c r="N75" i="13"/>
  <c r="M75" i="13"/>
  <c r="L75" i="13"/>
  <c r="K75" i="13"/>
  <c r="J75" i="13"/>
  <c r="I75" i="13"/>
  <c r="H75" i="13"/>
  <c r="G75" i="13"/>
  <c r="F75" i="13"/>
  <c r="E75" i="13"/>
  <c r="D75" i="13"/>
  <c r="C75" i="13"/>
  <c r="B75" i="13"/>
  <c r="A75" i="13"/>
  <c r="AK74" i="13"/>
  <c r="AJ74" i="13"/>
  <c r="AI74" i="13"/>
  <c r="AH74" i="13"/>
  <c r="AG74" i="13"/>
  <c r="AF74" i="13"/>
  <c r="AE74" i="13"/>
  <c r="AD74" i="13"/>
  <c r="AC74" i="13"/>
  <c r="AB74" i="13"/>
  <c r="AA74" i="13"/>
  <c r="Z74" i="13"/>
  <c r="Y74" i="13"/>
  <c r="X74" i="13"/>
  <c r="W74" i="13"/>
  <c r="V74" i="13"/>
  <c r="U74" i="13"/>
  <c r="T74" i="13"/>
  <c r="S74" i="13"/>
  <c r="R74" i="13"/>
  <c r="Q74" i="13"/>
  <c r="P74" i="13"/>
  <c r="O74" i="13"/>
  <c r="N74" i="13"/>
  <c r="M74" i="13"/>
  <c r="L74" i="13"/>
  <c r="K74" i="13"/>
  <c r="J74" i="13"/>
  <c r="I74" i="13"/>
  <c r="H74" i="13"/>
  <c r="G74" i="13"/>
  <c r="F74" i="13"/>
  <c r="E74" i="13"/>
  <c r="D74" i="13"/>
  <c r="C74" i="13"/>
  <c r="B74" i="13"/>
  <c r="A74" i="13"/>
  <c r="AK73" i="13"/>
  <c r="AJ73" i="13"/>
  <c r="AI73" i="13"/>
  <c r="AH73" i="13"/>
  <c r="AG73" i="13"/>
  <c r="AF73" i="13"/>
  <c r="AE73" i="13"/>
  <c r="AD73" i="13"/>
  <c r="AC73" i="13"/>
  <c r="AB73" i="13"/>
  <c r="AA73" i="13"/>
  <c r="Z73" i="13"/>
  <c r="Y73" i="13"/>
  <c r="X73" i="13"/>
  <c r="W73" i="13"/>
  <c r="V73" i="13"/>
  <c r="U73" i="13"/>
  <c r="T73" i="13"/>
  <c r="S73" i="13"/>
  <c r="R73" i="13"/>
  <c r="Q73" i="13"/>
  <c r="P73" i="13"/>
  <c r="O73" i="13"/>
  <c r="N73" i="13"/>
  <c r="M73" i="13"/>
  <c r="L73" i="13"/>
  <c r="K73" i="13"/>
  <c r="J73" i="13"/>
  <c r="I73" i="13"/>
  <c r="H73" i="13"/>
  <c r="G73" i="13"/>
  <c r="F73" i="13"/>
  <c r="E73" i="13"/>
  <c r="D73" i="13"/>
  <c r="C73" i="13"/>
  <c r="B73" i="13"/>
  <c r="A73" i="13"/>
  <c r="AK72" i="13"/>
  <c r="AJ72" i="13"/>
  <c r="AI72" i="13"/>
  <c r="AH72" i="13"/>
  <c r="AG72" i="13"/>
  <c r="AF72" i="13"/>
  <c r="AE72" i="13"/>
  <c r="AD72" i="13"/>
  <c r="AC72" i="13"/>
  <c r="AB72" i="13"/>
  <c r="AA72" i="13"/>
  <c r="Z72" i="13"/>
  <c r="Y72" i="13"/>
  <c r="X72" i="13"/>
  <c r="W72" i="13"/>
  <c r="V72" i="13"/>
  <c r="U72" i="13"/>
  <c r="T72" i="13"/>
  <c r="S72" i="13"/>
  <c r="R72" i="13"/>
  <c r="Q72" i="13"/>
  <c r="P72" i="13"/>
  <c r="O72" i="13"/>
  <c r="N72" i="13"/>
  <c r="M72" i="13"/>
  <c r="L72" i="13"/>
  <c r="K72" i="13"/>
  <c r="J72" i="13"/>
  <c r="I72" i="13"/>
  <c r="H72" i="13"/>
  <c r="G72" i="13"/>
  <c r="F72" i="13"/>
  <c r="E72" i="13"/>
  <c r="D72" i="13"/>
  <c r="C72" i="13"/>
  <c r="B72" i="13"/>
  <c r="A72" i="13"/>
  <c r="AK71" i="13"/>
  <c r="AJ71" i="13"/>
  <c r="AI71" i="13"/>
  <c r="AH71" i="13"/>
  <c r="AG71" i="13"/>
  <c r="AF71" i="13"/>
  <c r="AE71" i="13"/>
  <c r="AD71" i="13"/>
  <c r="AC71" i="13"/>
  <c r="AB71" i="13"/>
  <c r="AA71" i="13"/>
  <c r="Z71" i="13"/>
  <c r="Y71" i="13"/>
  <c r="X71" i="13"/>
  <c r="W71" i="13"/>
  <c r="V71" i="13"/>
  <c r="U71" i="13"/>
  <c r="T71" i="13"/>
  <c r="S71" i="13"/>
  <c r="R71" i="13"/>
  <c r="Q71" i="13"/>
  <c r="P71" i="13"/>
  <c r="O71" i="13"/>
  <c r="N71" i="13"/>
  <c r="M71" i="13"/>
  <c r="L71" i="13"/>
  <c r="K71" i="13"/>
  <c r="J71" i="13"/>
  <c r="I71" i="13"/>
  <c r="H71" i="13"/>
  <c r="G71" i="13"/>
  <c r="F71" i="13"/>
  <c r="E71" i="13"/>
  <c r="D71" i="13"/>
  <c r="C71" i="13"/>
  <c r="B71" i="13"/>
  <c r="A71" i="13"/>
  <c r="AK70" i="13"/>
  <c r="AJ70" i="13"/>
  <c r="AI70" i="13"/>
  <c r="AH70" i="13"/>
  <c r="AG70" i="13"/>
  <c r="AF70" i="13"/>
  <c r="AE70" i="13"/>
  <c r="AD70" i="13"/>
  <c r="AC70" i="13"/>
  <c r="AB70" i="13"/>
  <c r="AA70" i="13"/>
  <c r="Z70" i="13"/>
  <c r="Y70" i="13"/>
  <c r="X70" i="13"/>
  <c r="W70" i="13"/>
  <c r="V70" i="13"/>
  <c r="U70" i="13"/>
  <c r="T70" i="13"/>
  <c r="S70" i="13"/>
  <c r="R70" i="13"/>
  <c r="Q70" i="13"/>
  <c r="P70" i="13"/>
  <c r="O70" i="13"/>
  <c r="N70" i="13"/>
  <c r="M70" i="13"/>
  <c r="L70" i="13"/>
  <c r="K70" i="13"/>
  <c r="J70" i="13"/>
  <c r="I70" i="13"/>
  <c r="H70" i="13"/>
  <c r="G70" i="13"/>
  <c r="F70" i="13"/>
  <c r="E70" i="13"/>
  <c r="D70" i="13"/>
  <c r="C70" i="13"/>
  <c r="B70" i="13"/>
  <c r="A70" i="13"/>
  <c r="AK69" i="13"/>
  <c r="AJ69" i="13"/>
  <c r="AI69" i="13"/>
  <c r="AH69" i="13"/>
  <c r="AG69" i="13"/>
  <c r="AF69" i="13"/>
  <c r="AE69" i="13"/>
  <c r="AD69" i="13"/>
  <c r="AC69" i="13"/>
  <c r="AB69" i="13"/>
  <c r="AA69" i="13"/>
  <c r="Z69" i="13"/>
  <c r="Y69" i="13"/>
  <c r="X69" i="13"/>
  <c r="W69" i="13"/>
  <c r="V69" i="13"/>
  <c r="U69" i="13"/>
  <c r="T69" i="13"/>
  <c r="S69" i="13"/>
  <c r="R69" i="13"/>
  <c r="Q69" i="13"/>
  <c r="P69" i="13"/>
  <c r="O69" i="13"/>
  <c r="N69" i="13"/>
  <c r="M69" i="13"/>
  <c r="L69" i="13"/>
  <c r="K69" i="13"/>
  <c r="J69" i="13"/>
  <c r="I69" i="13"/>
  <c r="H69" i="13"/>
  <c r="G69" i="13"/>
  <c r="F69" i="13"/>
  <c r="E69" i="13"/>
  <c r="D69" i="13"/>
  <c r="C69" i="13"/>
  <c r="B69" i="13"/>
  <c r="A69" i="13"/>
  <c r="AK68" i="13"/>
  <c r="AJ68" i="13"/>
  <c r="AI68" i="13"/>
  <c r="AH68" i="13"/>
  <c r="AG68" i="13"/>
  <c r="AF68" i="13"/>
  <c r="AE68" i="13"/>
  <c r="AD68" i="13"/>
  <c r="AC68" i="13"/>
  <c r="AB68" i="13"/>
  <c r="AA68" i="13"/>
  <c r="Z68" i="13"/>
  <c r="Y68" i="13"/>
  <c r="X68" i="13"/>
  <c r="W68" i="13"/>
  <c r="V68" i="13"/>
  <c r="U68" i="13"/>
  <c r="T68" i="13"/>
  <c r="S68" i="13"/>
  <c r="R68" i="13"/>
  <c r="Q68" i="13"/>
  <c r="P68" i="13"/>
  <c r="O68" i="13"/>
  <c r="N68" i="13"/>
  <c r="M68" i="13"/>
  <c r="L68" i="13"/>
  <c r="K68" i="13"/>
  <c r="J68" i="13"/>
  <c r="I68" i="13"/>
  <c r="H68" i="13"/>
  <c r="G68" i="13"/>
  <c r="F68" i="13"/>
  <c r="E68" i="13"/>
  <c r="D68" i="13"/>
  <c r="C68" i="13"/>
  <c r="B68" i="13"/>
  <c r="A68" i="13"/>
  <c r="AK67" i="13"/>
  <c r="AJ67" i="13"/>
  <c r="AI67" i="13"/>
  <c r="AH67" i="13"/>
  <c r="AG67" i="13"/>
  <c r="AF67" i="13"/>
  <c r="AE67" i="13"/>
  <c r="AD67" i="13"/>
  <c r="AC67" i="13"/>
  <c r="AB67" i="13"/>
  <c r="AA67" i="13"/>
  <c r="Z67" i="13"/>
  <c r="Y67" i="13"/>
  <c r="X67" i="13"/>
  <c r="W67" i="13"/>
  <c r="V67" i="13"/>
  <c r="U67" i="13"/>
  <c r="T67" i="13"/>
  <c r="S67" i="13"/>
  <c r="R67" i="13"/>
  <c r="Q67" i="13"/>
  <c r="P67" i="13"/>
  <c r="O67" i="13"/>
  <c r="N67" i="13"/>
  <c r="M67" i="13"/>
  <c r="L67" i="13"/>
  <c r="K67" i="13"/>
  <c r="J67" i="13"/>
  <c r="I67" i="13"/>
  <c r="H67" i="13"/>
  <c r="G67" i="13"/>
  <c r="F67" i="13"/>
  <c r="E67" i="13"/>
  <c r="D67" i="13"/>
  <c r="C67" i="13"/>
  <c r="B67" i="13"/>
  <c r="A67" i="13"/>
  <c r="AK66" i="13"/>
  <c r="AJ66" i="13"/>
  <c r="AI66" i="13"/>
  <c r="AH66" i="13"/>
  <c r="AG66" i="13"/>
  <c r="AF66" i="13"/>
  <c r="AE66" i="13"/>
  <c r="AD66" i="13"/>
  <c r="AC66" i="13"/>
  <c r="AB66" i="13"/>
  <c r="AA66" i="13"/>
  <c r="Z66" i="13"/>
  <c r="Y66" i="13"/>
  <c r="X66" i="13"/>
  <c r="W66" i="13"/>
  <c r="V66" i="13"/>
  <c r="U66" i="13"/>
  <c r="T66" i="13"/>
  <c r="S66" i="13"/>
  <c r="R66" i="13"/>
  <c r="Q66" i="13"/>
  <c r="P66" i="13"/>
  <c r="O66" i="13"/>
  <c r="N66" i="13"/>
  <c r="M66" i="13"/>
  <c r="L66" i="13"/>
  <c r="K66" i="13"/>
  <c r="J66" i="13"/>
  <c r="I66" i="13"/>
  <c r="H66" i="13"/>
  <c r="G66" i="13"/>
  <c r="F66" i="13"/>
  <c r="E66" i="13"/>
  <c r="D66" i="13"/>
  <c r="C66" i="13"/>
  <c r="B66" i="13"/>
  <c r="A66" i="13"/>
  <c r="AK65" i="13"/>
  <c r="AJ65" i="13"/>
  <c r="AI65" i="13"/>
  <c r="AH65" i="13"/>
  <c r="AG65" i="13"/>
  <c r="AF65" i="13"/>
  <c r="AE65" i="13"/>
  <c r="AD65" i="13"/>
  <c r="AC65" i="13"/>
  <c r="AB65" i="13"/>
  <c r="AA65" i="13"/>
  <c r="Z65" i="13"/>
  <c r="Y65" i="13"/>
  <c r="X65" i="13"/>
  <c r="W65" i="13"/>
  <c r="V65" i="13"/>
  <c r="U65" i="13"/>
  <c r="T65" i="13"/>
  <c r="S65" i="13"/>
  <c r="R65" i="13"/>
  <c r="Q65" i="13"/>
  <c r="P65" i="13"/>
  <c r="O65" i="13"/>
  <c r="N65" i="13"/>
  <c r="M65" i="13"/>
  <c r="L65" i="13"/>
  <c r="K65" i="13"/>
  <c r="J65" i="13"/>
  <c r="I65" i="13"/>
  <c r="H65" i="13"/>
  <c r="G65" i="13"/>
  <c r="F65" i="13"/>
  <c r="E65" i="13"/>
  <c r="D65" i="13"/>
  <c r="C65" i="13"/>
  <c r="B65" i="13"/>
  <c r="A65" i="13"/>
  <c r="AK64" i="13"/>
  <c r="AJ64" i="13"/>
  <c r="AI64" i="13"/>
  <c r="AH64" i="13"/>
  <c r="AG64" i="13"/>
  <c r="AF64" i="13"/>
  <c r="AE64" i="13"/>
  <c r="AD64" i="13"/>
  <c r="AC64" i="13"/>
  <c r="AB64" i="13"/>
  <c r="AA64" i="13"/>
  <c r="Z64" i="13"/>
  <c r="Y64" i="13"/>
  <c r="X64" i="13"/>
  <c r="W64" i="13"/>
  <c r="V64" i="13"/>
  <c r="U64" i="13"/>
  <c r="T64" i="13"/>
  <c r="S64" i="13"/>
  <c r="R64" i="13"/>
  <c r="Q64" i="13"/>
  <c r="P64" i="13"/>
  <c r="O64" i="13"/>
  <c r="N64" i="13"/>
  <c r="M64" i="13"/>
  <c r="L64" i="13"/>
  <c r="K64" i="13"/>
  <c r="J64" i="13"/>
  <c r="I64" i="13"/>
  <c r="H64" i="13"/>
  <c r="G64" i="13"/>
  <c r="F64" i="13"/>
  <c r="E64" i="13"/>
  <c r="D64" i="13"/>
  <c r="C64" i="13"/>
  <c r="B64" i="13"/>
  <c r="A64" i="13"/>
  <c r="AK63" i="13"/>
  <c r="AJ63" i="13"/>
  <c r="AI63" i="13"/>
  <c r="AH63" i="13"/>
  <c r="AG63" i="13"/>
  <c r="AF63" i="13"/>
  <c r="AE63" i="13"/>
  <c r="AD63" i="13"/>
  <c r="AC63" i="13"/>
  <c r="AB63" i="13"/>
  <c r="AA63" i="13"/>
  <c r="Z63" i="13"/>
  <c r="Y63" i="13"/>
  <c r="X63" i="13"/>
  <c r="W63" i="13"/>
  <c r="V63" i="13"/>
  <c r="U63" i="13"/>
  <c r="T63" i="13"/>
  <c r="S63" i="13"/>
  <c r="R63" i="13"/>
  <c r="Q63" i="13"/>
  <c r="P63" i="13"/>
  <c r="O63" i="13"/>
  <c r="N63" i="13"/>
  <c r="M63" i="13"/>
  <c r="L63" i="13"/>
  <c r="K63" i="13"/>
  <c r="J63" i="13"/>
  <c r="I63" i="13"/>
  <c r="H63" i="13"/>
  <c r="G63" i="13"/>
  <c r="F63" i="13"/>
  <c r="E63" i="13"/>
  <c r="D63" i="13"/>
  <c r="C63" i="13"/>
  <c r="B63" i="13"/>
  <c r="A63" i="13"/>
  <c r="AK62" i="13"/>
  <c r="AJ62" i="13"/>
  <c r="AI62" i="13"/>
  <c r="AH62" i="13"/>
  <c r="AG62" i="13"/>
  <c r="AF62" i="13"/>
  <c r="AE62" i="13"/>
  <c r="AD62" i="13"/>
  <c r="AC62" i="13"/>
  <c r="AB62" i="13"/>
  <c r="AA62" i="13"/>
  <c r="Z62" i="13"/>
  <c r="Y62" i="13"/>
  <c r="X62" i="13"/>
  <c r="W62" i="13"/>
  <c r="V62" i="13"/>
  <c r="U62" i="13"/>
  <c r="T62" i="13"/>
  <c r="S62" i="13"/>
  <c r="R62" i="13"/>
  <c r="Q62" i="13"/>
  <c r="P62" i="13"/>
  <c r="O62" i="13"/>
  <c r="N62" i="13"/>
  <c r="M62" i="13"/>
  <c r="L62" i="13"/>
  <c r="K62" i="13"/>
  <c r="J62" i="13"/>
  <c r="I62" i="13"/>
  <c r="H62" i="13"/>
  <c r="G62" i="13"/>
  <c r="F62" i="13"/>
  <c r="E62" i="13"/>
  <c r="D62" i="13"/>
  <c r="C62" i="13"/>
  <c r="B62" i="13"/>
  <c r="A62" i="13"/>
  <c r="AK61" i="13"/>
  <c r="AJ61" i="13"/>
  <c r="AI61" i="13"/>
  <c r="AH61" i="13"/>
  <c r="AG61" i="13"/>
  <c r="AF61" i="13"/>
  <c r="AE61" i="13"/>
  <c r="AD61" i="13"/>
  <c r="AC61" i="13"/>
  <c r="AB61" i="13"/>
  <c r="AA61" i="13"/>
  <c r="Z61" i="13"/>
  <c r="Y61" i="13"/>
  <c r="X61" i="13"/>
  <c r="W61" i="13"/>
  <c r="V61" i="13"/>
  <c r="U61" i="13"/>
  <c r="T61" i="13"/>
  <c r="S61" i="13"/>
  <c r="R61" i="13"/>
  <c r="Q61" i="13"/>
  <c r="P61" i="13"/>
  <c r="O61" i="13"/>
  <c r="N61" i="13"/>
  <c r="M61" i="13"/>
  <c r="L61" i="13"/>
  <c r="K61" i="13"/>
  <c r="J61" i="13"/>
  <c r="I61" i="13"/>
  <c r="H61" i="13"/>
  <c r="G61" i="13"/>
  <c r="F61" i="13"/>
  <c r="E61" i="13"/>
  <c r="D61" i="13"/>
  <c r="C61" i="13"/>
  <c r="B61" i="13"/>
  <c r="A61" i="13"/>
  <c r="AK60" i="13"/>
  <c r="AJ60" i="13"/>
  <c r="AI60" i="13"/>
  <c r="AH60" i="13"/>
  <c r="AG60" i="13"/>
  <c r="AF60" i="13"/>
  <c r="AE60" i="13"/>
  <c r="AD60" i="13"/>
  <c r="AC60" i="13"/>
  <c r="AB60" i="13"/>
  <c r="AA60" i="13"/>
  <c r="Z60" i="13"/>
  <c r="Y60" i="13"/>
  <c r="X60" i="13"/>
  <c r="W60" i="13"/>
  <c r="V60" i="13"/>
  <c r="U60" i="13"/>
  <c r="T60" i="13"/>
  <c r="S60" i="13"/>
  <c r="R60" i="13"/>
  <c r="Q60" i="13"/>
  <c r="P60" i="13"/>
  <c r="O60" i="13"/>
  <c r="N60" i="13"/>
  <c r="M60" i="13"/>
  <c r="L60" i="13"/>
  <c r="K60" i="13"/>
  <c r="J60" i="13"/>
  <c r="I60" i="13"/>
  <c r="H60" i="13"/>
  <c r="G60" i="13"/>
  <c r="F60" i="13"/>
  <c r="E60" i="13"/>
  <c r="D60" i="13"/>
  <c r="C60" i="13"/>
  <c r="B60" i="13"/>
  <c r="A60" i="13"/>
  <c r="AK59" i="13"/>
  <c r="AJ59" i="13"/>
  <c r="AI59" i="13"/>
  <c r="AH59" i="13"/>
  <c r="AG59" i="13"/>
  <c r="AF59" i="13"/>
  <c r="AE59" i="13"/>
  <c r="AD59" i="13"/>
  <c r="AC59" i="13"/>
  <c r="AB59" i="13"/>
  <c r="AA59" i="13"/>
  <c r="Z59" i="13"/>
  <c r="Y59" i="13"/>
  <c r="X59" i="13"/>
  <c r="W59" i="13"/>
  <c r="V59" i="13"/>
  <c r="U59" i="13"/>
  <c r="T59" i="13"/>
  <c r="S59" i="13"/>
  <c r="R59" i="13"/>
  <c r="Q59" i="13"/>
  <c r="P59" i="13"/>
  <c r="O59" i="13"/>
  <c r="N59" i="13"/>
  <c r="M59" i="13"/>
  <c r="L59" i="13"/>
  <c r="K59" i="13"/>
  <c r="J59" i="13"/>
  <c r="I59" i="13"/>
  <c r="H59" i="13"/>
  <c r="G59" i="13"/>
  <c r="F59" i="13"/>
  <c r="E59" i="13"/>
  <c r="D59" i="13"/>
  <c r="C59" i="13"/>
  <c r="B59" i="13"/>
  <c r="A59" i="13"/>
  <c r="AK58" i="13"/>
  <c r="AJ58" i="13"/>
  <c r="AI58" i="13"/>
  <c r="AH58" i="13"/>
  <c r="AG58" i="13"/>
  <c r="AF58" i="13"/>
  <c r="AE58" i="13"/>
  <c r="AD58" i="13"/>
  <c r="AC58" i="13"/>
  <c r="AB58" i="13"/>
  <c r="AA58" i="13"/>
  <c r="Z58" i="13"/>
  <c r="Y58" i="13"/>
  <c r="X58" i="13"/>
  <c r="W58" i="13"/>
  <c r="V58" i="13"/>
  <c r="U58" i="13"/>
  <c r="T58" i="13"/>
  <c r="S58" i="13"/>
  <c r="R58" i="13"/>
  <c r="Q58" i="13"/>
  <c r="P58" i="13"/>
  <c r="O58" i="13"/>
  <c r="N58" i="13"/>
  <c r="M58" i="13"/>
  <c r="L58" i="13"/>
  <c r="K58" i="13"/>
  <c r="J58" i="13"/>
  <c r="I58" i="13"/>
  <c r="H58" i="13"/>
  <c r="G58" i="13"/>
  <c r="F58" i="13"/>
  <c r="E58" i="13"/>
  <c r="D58" i="13"/>
  <c r="C58" i="13"/>
  <c r="B58" i="13"/>
  <c r="A58" i="13"/>
  <c r="AK57" i="13"/>
  <c r="AJ57" i="13"/>
  <c r="AI57" i="13"/>
  <c r="AH57" i="13"/>
  <c r="AG57" i="13"/>
  <c r="AF57" i="13"/>
  <c r="AE57" i="13"/>
  <c r="AD57" i="13"/>
  <c r="AC57" i="13"/>
  <c r="AB57" i="13"/>
  <c r="AA57" i="13"/>
  <c r="Z57" i="13"/>
  <c r="Y57" i="13"/>
  <c r="X57" i="13"/>
  <c r="W57" i="13"/>
  <c r="V57" i="13"/>
  <c r="U57" i="13"/>
  <c r="T57" i="13"/>
  <c r="S57" i="13"/>
  <c r="R57" i="13"/>
  <c r="Q57" i="13"/>
  <c r="P57" i="13"/>
  <c r="O57" i="13"/>
  <c r="N57" i="13"/>
  <c r="M57" i="13"/>
  <c r="L57" i="13"/>
  <c r="K57" i="13"/>
  <c r="J57" i="13"/>
  <c r="I57" i="13"/>
  <c r="H57" i="13"/>
  <c r="G57" i="13"/>
  <c r="F57" i="13"/>
  <c r="E57" i="13"/>
  <c r="D57" i="13"/>
  <c r="C57" i="13"/>
  <c r="B57" i="13"/>
  <c r="A57" i="13"/>
  <c r="AK56" i="13"/>
  <c r="AJ56" i="13"/>
  <c r="AI56" i="13"/>
  <c r="AH56" i="13"/>
  <c r="AG56" i="13"/>
  <c r="AF56" i="13"/>
  <c r="AE56" i="13"/>
  <c r="AD56" i="13"/>
  <c r="AC56" i="13"/>
  <c r="AB56" i="13"/>
  <c r="AA56" i="13"/>
  <c r="Z56" i="13"/>
  <c r="Y56" i="13"/>
  <c r="X56" i="13"/>
  <c r="W56" i="13"/>
  <c r="V56" i="13"/>
  <c r="U56" i="13"/>
  <c r="T56" i="13"/>
  <c r="S56" i="13"/>
  <c r="R56" i="13"/>
  <c r="Q56" i="13"/>
  <c r="P56" i="13"/>
  <c r="O56" i="13"/>
  <c r="N56" i="13"/>
  <c r="M56" i="13"/>
  <c r="L56" i="13"/>
  <c r="K56" i="13"/>
  <c r="J56" i="13"/>
  <c r="I56" i="13"/>
  <c r="H56" i="13"/>
  <c r="G56" i="13"/>
  <c r="F56" i="13"/>
  <c r="E56" i="13"/>
  <c r="D56" i="13"/>
  <c r="C56" i="13"/>
  <c r="B56" i="13"/>
  <c r="A56" i="13"/>
  <c r="AK55" i="13"/>
  <c r="AJ55" i="13"/>
  <c r="AI55" i="13"/>
  <c r="AH55" i="13"/>
  <c r="AG55" i="13"/>
  <c r="AF55" i="13"/>
  <c r="AE55" i="13"/>
  <c r="AD55" i="13"/>
  <c r="AC55" i="13"/>
  <c r="AB55" i="13"/>
  <c r="AA55" i="13"/>
  <c r="Z55" i="13"/>
  <c r="Y55" i="13"/>
  <c r="X55" i="13"/>
  <c r="W55" i="13"/>
  <c r="V55" i="13"/>
  <c r="U55" i="13"/>
  <c r="T55" i="13"/>
  <c r="S55" i="13"/>
  <c r="R55" i="13"/>
  <c r="Q55" i="13"/>
  <c r="P55" i="13"/>
  <c r="O55" i="13"/>
  <c r="N55" i="13"/>
  <c r="M55" i="13"/>
  <c r="L55" i="13"/>
  <c r="K55" i="13"/>
  <c r="J55" i="13"/>
  <c r="I55" i="13"/>
  <c r="H55" i="13"/>
  <c r="G55" i="13"/>
  <c r="F55" i="13"/>
  <c r="E55" i="13"/>
  <c r="D55" i="13"/>
  <c r="C55" i="13"/>
  <c r="B55" i="13"/>
  <c r="A55" i="13"/>
  <c r="AK54" i="13"/>
  <c r="AJ54" i="13"/>
  <c r="AI54" i="13"/>
  <c r="AH54" i="13"/>
  <c r="AG54" i="13"/>
  <c r="AF54" i="13"/>
  <c r="AE54" i="13"/>
  <c r="AD54" i="13"/>
  <c r="AC54" i="13"/>
  <c r="AB54" i="13"/>
  <c r="AA54" i="13"/>
  <c r="Z54" i="13"/>
  <c r="Y54" i="13"/>
  <c r="X54" i="13"/>
  <c r="W54" i="13"/>
  <c r="V54" i="13"/>
  <c r="U54" i="13"/>
  <c r="T54" i="13"/>
  <c r="S54" i="13"/>
  <c r="R54" i="13"/>
  <c r="Q54" i="13"/>
  <c r="P54" i="13"/>
  <c r="O54" i="13"/>
  <c r="N54" i="13"/>
  <c r="M54" i="13"/>
  <c r="L54" i="13"/>
  <c r="K54" i="13"/>
  <c r="J54" i="13"/>
  <c r="I54" i="13"/>
  <c r="H54" i="13"/>
  <c r="G54" i="13"/>
  <c r="F54" i="13"/>
  <c r="E54" i="13"/>
  <c r="D54" i="13"/>
  <c r="C54" i="13"/>
  <c r="B54" i="13"/>
  <c r="A54" i="13"/>
  <c r="AK53" i="13"/>
  <c r="AJ53" i="13"/>
  <c r="AI53" i="13"/>
  <c r="AH53" i="13"/>
  <c r="AG53" i="13"/>
  <c r="AF53" i="13"/>
  <c r="AE53" i="13"/>
  <c r="AD53" i="13"/>
  <c r="AC53" i="13"/>
  <c r="AB53" i="13"/>
  <c r="AA53" i="13"/>
  <c r="Z53" i="13"/>
  <c r="Y53" i="13"/>
  <c r="X53" i="13"/>
  <c r="W53" i="13"/>
  <c r="V53" i="13"/>
  <c r="U53" i="13"/>
  <c r="T53" i="13"/>
  <c r="S53" i="13"/>
  <c r="R53" i="13"/>
  <c r="Q53" i="13"/>
  <c r="P53" i="13"/>
  <c r="O53" i="13"/>
  <c r="N53" i="13"/>
  <c r="M53" i="13"/>
  <c r="L53" i="13"/>
  <c r="K53" i="13"/>
  <c r="J53" i="13"/>
  <c r="I53" i="13"/>
  <c r="H53" i="13"/>
  <c r="G53" i="13"/>
  <c r="F53" i="13"/>
  <c r="E53" i="13"/>
  <c r="D53" i="13"/>
  <c r="C53" i="13"/>
  <c r="B53" i="13"/>
  <c r="A53" i="13"/>
  <c r="AK52" i="13"/>
  <c r="AJ52" i="13"/>
  <c r="AI52" i="13"/>
  <c r="AH52" i="13"/>
  <c r="AG52" i="13"/>
  <c r="AF52" i="13"/>
  <c r="AE52" i="13"/>
  <c r="AD52" i="13"/>
  <c r="AC52" i="13"/>
  <c r="AB52" i="13"/>
  <c r="AA52" i="13"/>
  <c r="Z52" i="13"/>
  <c r="Y52" i="13"/>
  <c r="X52" i="13"/>
  <c r="W52" i="13"/>
  <c r="V52" i="13"/>
  <c r="U52" i="13"/>
  <c r="T52" i="13"/>
  <c r="S52" i="13"/>
  <c r="R52" i="13"/>
  <c r="Q52" i="13"/>
  <c r="P52" i="13"/>
  <c r="O52" i="13"/>
  <c r="N52" i="13"/>
  <c r="M52" i="13"/>
  <c r="L52" i="13"/>
  <c r="K52" i="13"/>
  <c r="J52" i="13"/>
  <c r="I52" i="13"/>
  <c r="H52" i="13"/>
  <c r="G52" i="13"/>
  <c r="F52" i="13"/>
  <c r="E52" i="13"/>
  <c r="D52" i="13"/>
  <c r="C52" i="13"/>
  <c r="B52" i="13"/>
  <c r="A52" i="13"/>
  <c r="AK51" i="13"/>
  <c r="AJ51" i="13"/>
  <c r="AI51" i="13"/>
  <c r="AH51" i="13"/>
  <c r="AG51" i="13"/>
  <c r="AF51" i="13"/>
  <c r="AE51" i="13"/>
  <c r="AD51" i="13"/>
  <c r="AC51" i="13"/>
  <c r="AB51" i="13"/>
  <c r="AA51" i="13"/>
  <c r="Z51" i="13"/>
  <c r="Y51" i="13"/>
  <c r="X51" i="13"/>
  <c r="W51" i="13"/>
  <c r="V51" i="13"/>
  <c r="U51" i="13"/>
  <c r="T51" i="13"/>
  <c r="S51" i="13"/>
  <c r="R51" i="13"/>
  <c r="Q51" i="13"/>
  <c r="P51" i="13"/>
  <c r="O51" i="13"/>
  <c r="N51" i="13"/>
  <c r="M51" i="13"/>
  <c r="L51" i="13"/>
  <c r="K51" i="13"/>
  <c r="J51" i="13"/>
  <c r="I51" i="13"/>
  <c r="H51" i="13"/>
  <c r="G51" i="13"/>
  <c r="F51" i="13"/>
  <c r="E51" i="13"/>
  <c r="D51" i="13"/>
  <c r="C51" i="13"/>
  <c r="B51" i="13"/>
  <c r="A51" i="13"/>
  <c r="AK50" i="13"/>
  <c r="AJ50" i="13"/>
  <c r="AI50" i="13"/>
  <c r="AH50" i="13"/>
  <c r="AG50" i="13"/>
  <c r="AF50" i="13"/>
  <c r="AE50" i="13"/>
  <c r="AD50" i="13"/>
  <c r="AC50" i="13"/>
  <c r="AB50" i="13"/>
  <c r="AA50" i="13"/>
  <c r="Z50" i="13"/>
  <c r="Y50" i="13"/>
  <c r="X50" i="13"/>
  <c r="W50" i="13"/>
  <c r="V50" i="13"/>
  <c r="U50" i="13"/>
  <c r="T50" i="13"/>
  <c r="S50" i="13"/>
  <c r="R50" i="13"/>
  <c r="Q50" i="13"/>
  <c r="P50" i="13"/>
  <c r="O50" i="13"/>
  <c r="N50" i="13"/>
  <c r="M50" i="13"/>
  <c r="L50" i="13"/>
  <c r="K50" i="13"/>
  <c r="J50" i="13"/>
  <c r="I50" i="13"/>
  <c r="H50" i="13"/>
  <c r="G50" i="13"/>
  <c r="F50" i="13"/>
  <c r="E50" i="13"/>
  <c r="D50" i="13"/>
  <c r="C50" i="13"/>
  <c r="B50" i="13"/>
  <c r="A50" i="13"/>
  <c r="AK49" i="13"/>
  <c r="AJ49" i="13"/>
  <c r="AI49" i="13"/>
  <c r="AH49" i="13"/>
  <c r="AG49" i="13"/>
  <c r="AF49" i="13"/>
  <c r="AE49" i="13"/>
  <c r="AD49" i="13"/>
  <c r="AC49" i="13"/>
  <c r="AB49" i="13"/>
  <c r="AA49" i="13"/>
  <c r="Z49" i="13"/>
  <c r="Y49" i="13"/>
  <c r="X49" i="13"/>
  <c r="W49" i="13"/>
  <c r="V49" i="13"/>
  <c r="U49" i="13"/>
  <c r="T49" i="13"/>
  <c r="S49" i="13"/>
  <c r="R49" i="13"/>
  <c r="Q49" i="13"/>
  <c r="P49" i="13"/>
  <c r="O49" i="13"/>
  <c r="N49" i="13"/>
  <c r="M49" i="13"/>
  <c r="L49" i="13"/>
  <c r="K49" i="13"/>
  <c r="J49" i="13"/>
  <c r="I49" i="13"/>
  <c r="H49" i="13"/>
  <c r="G49" i="13"/>
  <c r="F49" i="13"/>
  <c r="E49" i="13"/>
  <c r="D49" i="13"/>
  <c r="C49" i="13"/>
  <c r="B49" i="13"/>
  <c r="A49" i="13"/>
  <c r="AK48" i="13"/>
  <c r="AJ48" i="13"/>
  <c r="AI48" i="13"/>
  <c r="AH48" i="13"/>
  <c r="AG48" i="13"/>
  <c r="AF48" i="13"/>
  <c r="AE48" i="13"/>
  <c r="AD48" i="13"/>
  <c r="AC48" i="13"/>
  <c r="AB48" i="13"/>
  <c r="AA48" i="13"/>
  <c r="Z48" i="13"/>
  <c r="Y48" i="13"/>
  <c r="X48" i="13"/>
  <c r="W48" i="13"/>
  <c r="V48" i="13"/>
  <c r="U48" i="13"/>
  <c r="T48" i="13"/>
  <c r="S48" i="13"/>
  <c r="R48" i="13"/>
  <c r="Q48" i="13"/>
  <c r="P48" i="13"/>
  <c r="O48" i="13"/>
  <c r="N48" i="13"/>
  <c r="M48" i="13"/>
  <c r="L48" i="13"/>
  <c r="K48" i="13"/>
  <c r="J48" i="13"/>
  <c r="I48" i="13"/>
  <c r="H48" i="13"/>
  <c r="G48" i="13"/>
  <c r="F48" i="13"/>
  <c r="E48" i="13"/>
  <c r="D48" i="13"/>
  <c r="C48" i="13"/>
  <c r="B48" i="13"/>
  <c r="A48" i="13"/>
  <c r="AK47" i="13"/>
  <c r="AJ47" i="13"/>
  <c r="AI47" i="13"/>
  <c r="AH47" i="13"/>
  <c r="AG47" i="13"/>
  <c r="AF47" i="13"/>
  <c r="AE47" i="13"/>
  <c r="AD47" i="13"/>
  <c r="AC47" i="13"/>
  <c r="AB47" i="13"/>
  <c r="AA47" i="13"/>
  <c r="Z47" i="13"/>
  <c r="Y47" i="13"/>
  <c r="X47" i="13"/>
  <c r="W47" i="13"/>
  <c r="V47" i="13"/>
  <c r="U47" i="13"/>
  <c r="T47" i="13"/>
  <c r="S47" i="13"/>
  <c r="R47" i="13"/>
  <c r="Q47" i="13"/>
  <c r="P47" i="13"/>
  <c r="O47" i="13"/>
  <c r="N47" i="13"/>
  <c r="M47" i="13"/>
  <c r="L47" i="13"/>
  <c r="K47" i="13"/>
  <c r="J47" i="13"/>
  <c r="I47" i="13"/>
  <c r="H47" i="13"/>
  <c r="G47" i="13"/>
  <c r="F47" i="13"/>
  <c r="E47" i="13"/>
  <c r="D47" i="13"/>
  <c r="C47" i="13"/>
  <c r="B47" i="13"/>
  <c r="A47" i="13"/>
  <c r="AK46" i="13"/>
  <c r="AJ46" i="13"/>
  <c r="AI46" i="13"/>
  <c r="AH46" i="13"/>
  <c r="AG46" i="13"/>
  <c r="AF46" i="13"/>
  <c r="AE46" i="13"/>
  <c r="AD46" i="13"/>
  <c r="AC46" i="13"/>
  <c r="AB46" i="13"/>
  <c r="AA46" i="13"/>
  <c r="Z46" i="13"/>
  <c r="Y46" i="13"/>
  <c r="X46" i="13"/>
  <c r="W46" i="13"/>
  <c r="V46" i="13"/>
  <c r="U46" i="13"/>
  <c r="T46" i="13"/>
  <c r="S46" i="13"/>
  <c r="R46" i="13"/>
  <c r="Q46" i="13"/>
  <c r="P46" i="13"/>
  <c r="O46" i="13"/>
  <c r="N46" i="13"/>
  <c r="M46" i="13"/>
  <c r="L46" i="13"/>
  <c r="K46" i="13"/>
  <c r="J46" i="13"/>
  <c r="I46" i="13"/>
  <c r="H46" i="13"/>
  <c r="G46" i="13"/>
  <c r="F46" i="13"/>
  <c r="E46" i="13"/>
  <c r="D46" i="13"/>
  <c r="C46" i="13"/>
  <c r="B46" i="13"/>
  <c r="A46" i="13"/>
  <c r="AK45" i="13"/>
  <c r="AJ45" i="13"/>
  <c r="AI45" i="13"/>
  <c r="AH45" i="13"/>
  <c r="AG45" i="13"/>
  <c r="AF45" i="13"/>
  <c r="AE45" i="13"/>
  <c r="AD45" i="13"/>
  <c r="AC45" i="13"/>
  <c r="AB45" i="13"/>
  <c r="AA45" i="13"/>
  <c r="Z45" i="13"/>
  <c r="Y45" i="13"/>
  <c r="X45" i="13"/>
  <c r="W45" i="13"/>
  <c r="V45" i="13"/>
  <c r="U45" i="13"/>
  <c r="T45" i="13"/>
  <c r="S45" i="13"/>
  <c r="R45" i="13"/>
  <c r="Q45" i="13"/>
  <c r="P45" i="13"/>
  <c r="O45" i="13"/>
  <c r="N45" i="13"/>
  <c r="M45" i="13"/>
  <c r="L45" i="13"/>
  <c r="K45" i="13"/>
  <c r="J45" i="13"/>
  <c r="I45" i="13"/>
  <c r="H45" i="13"/>
  <c r="G45" i="13"/>
  <c r="F45" i="13"/>
  <c r="E45" i="13"/>
  <c r="D45" i="13"/>
  <c r="C45" i="13"/>
  <c r="B45" i="13"/>
  <c r="A45" i="13"/>
  <c r="AK44" i="13"/>
  <c r="AJ44" i="13"/>
  <c r="AI44" i="13"/>
  <c r="AH44" i="13"/>
  <c r="AG44" i="13"/>
  <c r="AF44" i="13"/>
  <c r="AE44" i="13"/>
  <c r="AD44" i="13"/>
  <c r="AC44" i="13"/>
  <c r="AB44" i="13"/>
  <c r="AA44" i="13"/>
  <c r="Z44" i="13"/>
  <c r="Y44" i="13"/>
  <c r="X44" i="13"/>
  <c r="W44" i="13"/>
  <c r="V44" i="13"/>
  <c r="U44" i="13"/>
  <c r="T44" i="13"/>
  <c r="S44" i="13"/>
  <c r="R44" i="13"/>
  <c r="Q44" i="13"/>
  <c r="P44" i="13"/>
  <c r="O44" i="13"/>
  <c r="N44" i="13"/>
  <c r="M44" i="13"/>
  <c r="L44" i="13"/>
  <c r="K44" i="13"/>
  <c r="J44" i="13"/>
  <c r="I44" i="13"/>
  <c r="H44" i="13"/>
  <c r="G44" i="13"/>
  <c r="F44" i="13"/>
  <c r="E44" i="13"/>
  <c r="D44" i="13"/>
  <c r="C44" i="13"/>
  <c r="B44" i="13"/>
  <c r="A44" i="13"/>
  <c r="AK43" i="13"/>
  <c r="AJ43" i="13"/>
  <c r="AI43" i="13"/>
  <c r="AH43" i="13"/>
  <c r="AG43" i="13"/>
  <c r="AF43" i="13"/>
  <c r="AE43" i="13"/>
  <c r="AD43" i="13"/>
  <c r="AC43" i="13"/>
  <c r="AB43" i="13"/>
  <c r="AA43" i="13"/>
  <c r="Z43" i="13"/>
  <c r="Y43" i="13"/>
  <c r="X43" i="13"/>
  <c r="W43" i="13"/>
  <c r="V43" i="13"/>
  <c r="U43" i="13"/>
  <c r="T43" i="13"/>
  <c r="S43" i="13"/>
  <c r="R43" i="13"/>
  <c r="Q43" i="13"/>
  <c r="P43" i="13"/>
  <c r="O43" i="13"/>
  <c r="N43" i="13"/>
  <c r="M43" i="13"/>
  <c r="L43" i="13"/>
  <c r="K43" i="13"/>
  <c r="J43" i="13"/>
  <c r="I43" i="13"/>
  <c r="H43" i="13"/>
  <c r="G43" i="13"/>
  <c r="F43" i="13"/>
  <c r="E43" i="13"/>
  <c r="D43" i="13"/>
  <c r="C43" i="13"/>
  <c r="B43" i="13"/>
  <c r="A43" i="13"/>
  <c r="AK42" i="13"/>
  <c r="AJ42" i="13"/>
  <c r="AI42" i="13"/>
  <c r="AH42" i="13"/>
  <c r="AG42" i="13"/>
  <c r="AF42" i="13"/>
  <c r="AE42" i="13"/>
  <c r="AD42" i="13"/>
  <c r="AC42" i="13"/>
  <c r="AB42" i="13"/>
  <c r="AA42" i="13"/>
  <c r="Z42" i="13"/>
  <c r="Y42" i="13"/>
  <c r="X42" i="13"/>
  <c r="W42" i="13"/>
  <c r="V42" i="13"/>
  <c r="U42" i="13"/>
  <c r="T42" i="13"/>
  <c r="S42" i="13"/>
  <c r="R42" i="13"/>
  <c r="Q42" i="13"/>
  <c r="P42" i="13"/>
  <c r="O42" i="13"/>
  <c r="N42" i="13"/>
  <c r="M42" i="13"/>
  <c r="L42" i="13"/>
  <c r="K42" i="13"/>
  <c r="J42" i="13"/>
  <c r="I42" i="13"/>
  <c r="H42" i="13"/>
  <c r="G42" i="13"/>
  <c r="F42" i="13"/>
  <c r="E42" i="13"/>
  <c r="D42" i="13"/>
  <c r="C42" i="13"/>
  <c r="B42" i="13"/>
  <c r="A42" i="13"/>
  <c r="AK41" i="13"/>
  <c r="AJ41" i="13"/>
  <c r="AI41" i="13"/>
  <c r="AH41" i="13"/>
  <c r="AG41" i="13"/>
  <c r="AF41" i="13"/>
  <c r="AE41" i="13"/>
  <c r="AD41" i="13"/>
  <c r="AC41" i="13"/>
  <c r="AB41" i="13"/>
  <c r="AA41" i="13"/>
  <c r="Z41" i="13"/>
  <c r="Y41" i="13"/>
  <c r="X41" i="13"/>
  <c r="W41" i="13"/>
  <c r="V41" i="13"/>
  <c r="U41" i="13"/>
  <c r="T41" i="13"/>
  <c r="S41" i="13"/>
  <c r="R41" i="13"/>
  <c r="Q41" i="13"/>
  <c r="P41" i="13"/>
  <c r="O41" i="13"/>
  <c r="N41" i="13"/>
  <c r="M41" i="13"/>
  <c r="L41" i="13"/>
  <c r="K41" i="13"/>
  <c r="J41" i="13"/>
  <c r="I41" i="13"/>
  <c r="H41" i="13"/>
  <c r="G41" i="13"/>
  <c r="F41" i="13"/>
  <c r="E41" i="13"/>
  <c r="D41" i="13"/>
  <c r="C41" i="13"/>
  <c r="B41" i="13"/>
  <c r="A41" i="13"/>
  <c r="AK40" i="13"/>
  <c r="AJ40" i="13"/>
  <c r="AI40" i="13"/>
  <c r="AH40" i="13"/>
  <c r="AG40" i="13"/>
  <c r="AF40" i="13"/>
  <c r="AE40" i="13"/>
  <c r="AD40" i="13"/>
  <c r="AC40" i="13"/>
  <c r="AB40" i="13"/>
  <c r="AA40" i="13"/>
  <c r="Z40" i="13"/>
  <c r="Y40" i="13"/>
  <c r="X40" i="13"/>
  <c r="W40" i="13"/>
  <c r="V40" i="13"/>
  <c r="U40" i="13"/>
  <c r="T40" i="13"/>
  <c r="S40" i="13"/>
  <c r="R40" i="13"/>
  <c r="Q40" i="13"/>
  <c r="P40" i="13"/>
  <c r="O40" i="13"/>
  <c r="N40" i="13"/>
  <c r="M40" i="13"/>
  <c r="L40" i="13"/>
  <c r="K40" i="13"/>
  <c r="J40" i="13"/>
  <c r="I40" i="13"/>
  <c r="H40" i="13"/>
  <c r="G40" i="13"/>
  <c r="F40" i="13"/>
  <c r="E40" i="13"/>
  <c r="D40" i="13"/>
  <c r="C40" i="13"/>
  <c r="B40" i="13"/>
  <c r="A40" i="13"/>
  <c r="AK39" i="13"/>
  <c r="AJ39" i="13"/>
  <c r="AI39" i="13"/>
  <c r="AH39" i="13"/>
  <c r="AG39" i="13"/>
  <c r="AF39" i="13"/>
  <c r="AE39" i="13"/>
  <c r="AD39" i="13"/>
  <c r="AC39" i="13"/>
  <c r="AB39" i="13"/>
  <c r="AA39" i="13"/>
  <c r="Z39" i="13"/>
  <c r="Y39" i="13"/>
  <c r="X39" i="13"/>
  <c r="W39" i="13"/>
  <c r="V39" i="13"/>
  <c r="U39" i="13"/>
  <c r="T39" i="13"/>
  <c r="S39" i="13"/>
  <c r="R39" i="13"/>
  <c r="Q39" i="13"/>
  <c r="P39" i="13"/>
  <c r="O39" i="13"/>
  <c r="N39" i="13"/>
  <c r="M39" i="13"/>
  <c r="L39" i="13"/>
  <c r="K39" i="13"/>
  <c r="J39" i="13"/>
  <c r="I39" i="13"/>
  <c r="H39" i="13"/>
  <c r="G39" i="13"/>
  <c r="F39" i="13"/>
  <c r="E39" i="13"/>
  <c r="D39" i="13"/>
  <c r="C39" i="13"/>
  <c r="B39" i="13"/>
  <c r="A39" i="13"/>
  <c r="AK38" i="13"/>
  <c r="AJ38" i="13"/>
  <c r="AI38" i="13"/>
  <c r="AH38" i="13"/>
  <c r="AG38" i="13"/>
  <c r="AF38" i="13"/>
  <c r="AE38" i="13"/>
  <c r="AD38" i="13"/>
  <c r="AC38" i="13"/>
  <c r="AB38" i="13"/>
  <c r="AA38" i="13"/>
  <c r="Z38" i="13"/>
  <c r="Y38" i="13"/>
  <c r="X38" i="13"/>
  <c r="W38" i="13"/>
  <c r="V38" i="13"/>
  <c r="U38" i="13"/>
  <c r="T38" i="13"/>
  <c r="S38" i="13"/>
  <c r="R38" i="13"/>
  <c r="Q38" i="13"/>
  <c r="P38" i="13"/>
  <c r="O38" i="13"/>
  <c r="N38" i="13"/>
  <c r="M38" i="13"/>
  <c r="L38" i="13"/>
  <c r="K38" i="13"/>
  <c r="J38" i="13"/>
  <c r="I38" i="13"/>
  <c r="H38" i="13"/>
  <c r="G38" i="13"/>
  <c r="F38" i="13"/>
  <c r="E38" i="13"/>
  <c r="D38" i="13"/>
  <c r="C38" i="13"/>
  <c r="B38" i="13"/>
  <c r="A38" i="13"/>
  <c r="AK37" i="13"/>
  <c r="AJ37" i="13"/>
  <c r="AI37" i="13"/>
  <c r="AH37" i="13"/>
  <c r="AG37" i="13"/>
  <c r="AF37" i="13"/>
  <c r="AE37" i="13"/>
  <c r="AD37" i="13"/>
  <c r="AC37" i="13"/>
  <c r="AB37" i="13"/>
  <c r="AA37" i="13"/>
  <c r="Z37" i="13"/>
  <c r="Y37" i="13"/>
  <c r="X37" i="13"/>
  <c r="W37" i="13"/>
  <c r="V37" i="13"/>
  <c r="U37" i="13"/>
  <c r="T37" i="13"/>
  <c r="S37" i="13"/>
  <c r="R37" i="13"/>
  <c r="Q37" i="13"/>
  <c r="P37" i="13"/>
  <c r="O37" i="13"/>
  <c r="N37" i="13"/>
  <c r="M37" i="13"/>
  <c r="L37" i="13"/>
  <c r="K37" i="13"/>
  <c r="J37" i="13"/>
  <c r="I37" i="13"/>
  <c r="H37" i="13"/>
  <c r="G37" i="13"/>
  <c r="F37" i="13"/>
  <c r="E37" i="13"/>
  <c r="D37" i="13"/>
  <c r="C37" i="13"/>
  <c r="B37" i="13"/>
  <c r="A37" i="13"/>
  <c r="AK36" i="13"/>
  <c r="AJ36" i="13"/>
  <c r="AI36" i="13"/>
  <c r="AH36" i="13"/>
  <c r="AG36" i="13"/>
  <c r="AF36" i="13"/>
  <c r="AE36" i="13"/>
  <c r="AD36" i="13"/>
  <c r="AC36" i="13"/>
  <c r="AB36" i="13"/>
  <c r="AA36" i="13"/>
  <c r="Z36" i="13"/>
  <c r="Y36" i="13"/>
  <c r="X36" i="13"/>
  <c r="W36" i="13"/>
  <c r="V36" i="13"/>
  <c r="U36" i="13"/>
  <c r="T36" i="13"/>
  <c r="S36" i="13"/>
  <c r="R36" i="13"/>
  <c r="Q36" i="13"/>
  <c r="P36" i="13"/>
  <c r="O36" i="13"/>
  <c r="N36" i="13"/>
  <c r="M36" i="13"/>
  <c r="L36" i="13"/>
  <c r="K36" i="13"/>
  <c r="J36" i="13"/>
  <c r="I36" i="13"/>
  <c r="H36" i="13"/>
  <c r="G36" i="13"/>
  <c r="F36" i="13"/>
  <c r="E36" i="13"/>
  <c r="D36" i="13"/>
  <c r="C36" i="13"/>
  <c r="B36" i="13"/>
  <c r="A36" i="13"/>
  <c r="AK35" i="13"/>
  <c r="AJ35" i="13"/>
  <c r="AI35" i="13"/>
  <c r="AH35" i="13"/>
  <c r="AG35" i="13"/>
  <c r="AF35" i="13"/>
  <c r="AE35" i="13"/>
  <c r="AD35" i="13"/>
  <c r="AC35" i="13"/>
  <c r="AB35" i="13"/>
  <c r="AA35" i="13"/>
  <c r="Z35" i="13"/>
  <c r="Y35" i="13"/>
  <c r="X35" i="13"/>
  <c r="W35" i="13"/>
  <c r="V35" i="13"/>
  <c r="U35" i="13"/>
  <c r="T35" i="13"/>
  <c r="S35" i="13"/>
  <c r="R35" i="13"/>
  <c r="Q35" i="13"/>
  <c r="P35" i="13"/>
  <c r="O35" i="13"/>
  <c r="N35" i="13"/>
  <c r="M35" i="13"/>
  <c r="L35" i="13"/>
  <c r="K35" i="13"/>
  <c r="J35" i="13"/>
  <c r="I35" i="13"/>
  <c r="H35" i="13"/>
  <c r="G35" i="13"/>
  <c r="F35" i="13"/>
  <c r="E35" i="13"/>
  <c r="D35" i="13"/>
  <c r="C35" i="13"/>
  <c r="B35" i="13"/>
  <c r="A35" i="13"/>
  <c r="AK34" i="13"/>
  <c r="AJ34" i="13"/>
  <c r="AI34" i="13"/>
  <c r="AH34" i="13"/>
  <c r="AG34" i="13"/>
  <c r="AF34" i="13"/>
  <c r="AE34" i="13"/>
  <c r="AD34" i="13"/>
  <c r="AC34" i="13"/>
  <c r="AB34" i="13"/>
  <c r="AA34" i="13"/>
  <c r="Z34" i="13"/>
  <c r="Y34" i="13"/>
  <c r="X34" i="13"/>
  <c r="W34" i="13"/>
  <c r="V34" i="13"/>
  <c r="U34" i="13"/>
  <c r="T34" i="13"/>
  <c r="S34" i="13"/>
  <c r="R34" i="13"/>
  <c r="Q34" i="13"/>
  <c r="P34" i="13"/>
  <c r="O34" i="13"/>
  <c r="N34" i="13"/>
  <c r="M34" i="13"/>
  <c r="L34" i="13"/>
  <c r="K34" i="13"/>
  <c r="J34" i="13"/>
  <c r="I34" i="13"/>
  <c r="H34" i="13"/>
  <c r="G34" i="13"/>
  <c r="F34" i="13"/>
  <c r="E34" i="13"/>
  <c r="D34" i="13"/>
  <c r="C34" i="13"/>
  <c r="B34" i="13"/>
  <c r="A34" i="13"/>
  <c r="AK33" i="13"/>
  <c r="AJ33" i="13"/>
  <c r="AI33" i="13"/>
  <c r="AH33" i="13"/>
  <c r="AG33" i="13"/>
  <c r="AF33" i="13"/>
  <c r="AE33" i="13"/>
  <c r="AD33" i="13"/>
  <c r="AC33" i="13"/>
  <c r="AB33" i="13"/>
  <c r="AA33" i="13"/>
  <c r="Z33" i="13"/>
  <c r="Y33" i="13"/>
  <c r="X33" i="13"/>
  <c r="W33" i="13"/>
  <c r="V33" i="13"/>
  <c r="U33" i="13"/>
  <c r="T33" i="13"/>
  <c r="S33" i="13"/>
  <c r="R33" i="13"/>
  <c r="Q33" i="13"/>
  <c r="P33" i="13"/>
  <c r="O33" i="13"/>
  <c r="N33" i="13"/>
  <c r="M33" i="13"/>
  <c r="L33" i="13"/>
  <c r="K33" i="13"/>
  <c r="J33" i="13"/>
  <c r="I33" i="13"/>
  <c r="H33" i="13"/>
  <c r="G33" i="13"/>
  <c r="F33" i="13"/>
  <c r="E33" i="13"/>
  <c r="D33" i="13"/>
  <c r="C33" i="13"/>
  <c r="B33" i="13"/>
  <c r="A33" i="13"/>
  <c r="AK32" i="13"/>
  <c r="AJ32" i="13"/>
  <c r="AI32" i="13"/>
  <c r="AH32" i="13"/>
  <c r="AG32" i="13"/>
  <c r="AF32" i="13"/>
  <c r="AE32" i="13"/>
  <c r="AD32" i="13"/>
  <c r="AC32" i="13"/>
  <c r="AB32" i="13"/>
  <c r="AA32" i="13"/>
  <c r="Z32" i="13"/>
  <c r="Y32" i="13"/>
  <c r="X32" i="13"/>
  <c r="W32" i="13"/>
  <c r="V32" i="13"/>
  <c r="U32" i="13"/>
  <c r="T32" i="13"/>
  <c r="S32" i="13"/>
  <c r="R32" i="13"/>
  <c r="Q32" i="13"/>
  <c r="P32" i="13"/>
  <c r="O32" i="13"/>
  <c r="N32" i="13"/>
  <c r="M32" i="13"/>
  <c r="L32" i="13"/>
  <c r="K32" i="13"/>
  <c r="J32" i="13"/>
  <c r="I32" i="13"/>
  <c r="H32" i="13"/>
  <c r="G32" i="13"/>
  <c r="F32" i="13"/>
  <c r="E32" i="13"/>
  <c r="D32" i="13"/>
  <c r="C32" i="13"/>
  <c r="B32" i="13"/>
  <c r="A32" i="13"/>
  <c r="AK31" i="13"/>
  <c r="AJ31" i="13"/>
  <c r="AI31" i="13"/>
  <c r="AH31" i="13"/>
  <c r="AG31" i="13"/>
  <c r="AF31" i="13"/>
  <c r="AE31" i="13"/>
  <c r="AD31" i="13"/>
  <c r="AC31" i="13"/>
  <c r="AB31" i="13"/>
  <c r="AA31" i="13"/>
  <c r="Z31" i="13"/>
  <c r="Y31" i="13"/>
  <c r="X31" i="13"/>
  <c r="W31" i="13"/>
  <c r="V31" i="13"/>
  <c r="U31" i="13"/>
  <c r="T31" i="13"/>
  <c r="S31" i="13"/>
  <c r="R31" i="13"/>
  <c r="Q31" i="13"/>
  <c r="P31" i="13"/>
  <c r="O31" i="13"/>
  <c r="N31" i="13"/>
  <c r="M31" i="13"/>
  <c r="L31" i="13"/>
  <c r="K31" i="13"/>
  <c r="J31" i="13"/>
  <c r="I31" i="13"/>
  <c r="H31" i="13"/>
  <c r="G31" i="13"/>
  <c r="F31" i="13"/>
  <c r="E31" i="13"/>
  <c r="D31" i="13"/>
  <c r="C31" i="13"/>
  <c r="B31" i="13"/>
  <c r="A31" i="13"/>
  <c r="AK30" i="13"/>
  <c r="AJ30" i="13"/>
  <c r="AI30" i="13"/>
  <c r="AH30" i="13"/>
  <c r="AG30" i="13"/>
  <c r="AF30" i="13"/>
  <c r="AE30" i="13"/>
  <c r="AD30" i="13"/>
  <c r="AC30" i="13"/>
  <c r="AB30" i="13"/>
  <c r="AA30" i="13"/>
  <c r="Z30" i="13"/>
  <c r="Y30" i="13"/>
  <c r="X30" i="13"/>
  <c r="W30" i="13"/>
  <c r="V30" i="13"/>
  <c r="U30" i="13"/>
  <c r="T30" i="13"/>
  <c r="S30" i="13"/>
  <c r="R30" i="13"/>
  <c r="Q30" i="13"/>
  <c r="P30" i="13"/>
  <c r="O30" i="13"/>
  <c r="N30" i="13"/>
  <c r="M30" i="13"/>
  <c r="L30" i="13"/>
  <c r="K30" i="13"/>
  <c r="J30" i="13"/>
  <c r="I30" i="13"/>
  <c r="H30" i="13"/>
  <c r="G30" i="13"/>
  <c r="F30" i="13"/>
  <c r="E30" i="13"/>
  <c r="D30" i="13"/>
  <c r="C30" i="13"/>
  <c r="B30" i="13"/>
  <c r="A30" i="13"/>
  <c r="AK29" i="13"/>
  <c r="AJ29" i="13"/>
  <c r="AI29" i="13"/>
  <c r="AH29" i="13"/>
  <c r="AG29" i="13"/>
  <c r="AF29" i="13"/>
  <c r="AE29" i="13"/>
  <c r="AD29" i="13"/>
  <c r="AC29" i="13"/>
  <c r="AB29" i="13"/>
  <c r="AA29" i="13"/>
  <c r="Z29" i="13"/>
  <c r="Y29" i="13"/>
  <c r="X29" i="13"/>
  <c r="W29" i="13"/>
  <c r="V29" i="13"/>
  <c r="U29" i="13"/>
  <c r="T29" i="13"/>
  <c r="S29" i="13"/>
  <c r="R29" i="13"/>
  <c r="Q29" i="13"/>
  <c r="P29" i="13"/>
  <c r="O29" i="13"/>
  <c r="N29" i="13"/>
  <c r="M29" i="13"/>
  <c r="L29" i="13"/>
  <c r="K29" i="13"/>
  <c r="J29" i="13"/>
  <c r="I29" i="13"/>
  <c r="H29" i="13"/>
  <c r="G29" i="13"/>
  <c r="F29" i="13"/>
  <c r="E29" i="13"/>
  <c r="D29" i="13"/>
  <c r="C29" i="13"/>
  <c r="B29" i="13"/>
  <c r="A29" i="13"/>
  <c r="AK28" i="13"/>
  <c r="AJ28" i="13"/>
  <c r="AI28" i="13"/>
  <c r="AH28" i="13"/>
  <c r="AG28" i="13"/>
  <c r="AF28" i="13"/>
  <c r="AE28" i="13"/>
  <c r="AD28" i="13"/>
  <c r="AC28" i="13"/>
  <c r="AB28" i="13"/>
  <c r="AA28" i="13"/>
  <c r="Z28" i="13"/>
  <c r="Y28" i="13"/>
  <c r="X28" i="13"/>
  <c r="W28" i="13"/>
  <c r="V28" i="13"/>
  <c r="U28" i="13"/>
  <c r="T28" i="13"/>
  <c r="S28" i="13"/>
  <c r="R28" i="13"/>
  <c r="Q28" i="13"/>
  <c r="P28" i="13"/>
  <c r="O28" i="13"/>
  <c r="N28" i="13"/>
  <c r="M28" i="13"/>
  <c r="L28" i="13"/>
  <c r="K28" i="13"/>
  <c r="J28" i="13"/>
  <c r="I28" i="13"/>
  <c r="H28" i="13"/>
  <c r="G28" i="13"/>
  <c r="F28" i="13"/>
  <c r="E28" i="13"/>
  <c r="D28" i="13"/>
  <c r="C28" i="13"/>
  <c r="B28" i="13"/>
  <c r="A28" i="13"/>
  <c r="AK27" i="13"/>
  <c r="AJ27" i="13"/>
  <c r="AI27" i="13"/>
  <c r="AH27" i="13"/>
  <c r="AG27" i="13"/>
  <c r="AF27" i="13"/>
  <c r="AE27" i="13"/>
  <c r="AD27" i="13"/>
  <c r="AC27" i="13"/>
  <c r="AB27" i="13"/>
  <c r="AA27" i="13"/>
  <c r="Z27" i="13"/>
  <c r="Y27" i="13"/>
  <c r="X27" i="13"/>
  <c r="W27" i="13"/>
  <c r="V27" i="13"/>
  <c r="U27" i="13"/>
  <c r="T27" i="13"/>
  <c r="S27" i="13"/>
  <c r="R27" i="13"/>
  <c r="Q27" i="13"/>
  <c r="P27" i="13"/>
  <c r="O27" i="13"/>
  <c r="N27" i="13"/>
  <c r="M27" i="13"/>
  <c r="L27" i="13"/>
  <c r="K27" i="13"/>
  <c r="J27" i="13"/>
  <c r="I27" i="13"/>
  <c r="H27" i="13"/>
  <c r="G27" i="13"/>
  <c r="F27" i="13"/>
  <c r="E27" i="13"/>
  <c r="D27" i="13"/>
  <c r="C27" i="13"/>
  <c r="B27" i="13"/>
  <c r="A27" i="13"/>
  <c r="AK26" i="13"/>
  <c r="AJ26" i="13"/>
  <c r="AI26" i="13"/>
  <c r="AH26" i="13"/>
  <c r="AG26" i="13"/>
  <c r="AF26" i="13"/>
  <c r="AE26" i="13"/>
  <c r="AD26" i="13"/>
  <c r="AC26" i="13"/>
  <c r="AB26" i="13"/>
  <c r="AA26" i="13"/>
  <c r="Z26" i="13"/>
  <c r="Y26" i="13"/>
  <c r="X26" i="13"/>
  <c r="W26" i="13"/>
  <c r="V26" i="13"/>
  <c r="U26" i="13"/>
  <c r="T26" i="13"/>
  <c r="S26" i="13"/>
  <c r="R26" i="13"/>
  <c r="Q26" i="13"/>
  <c r="P26" i="13"/>
  <c r="O26" i="13"/>
  <c r="N26" i="13"/>
  <c r="M26" i="13"/>
  <c r="L26" i="13"/>
  <c r="K26" i="13"/>
  <c r="J26" i="13"/>
  <c r="I26" i="13"/>
  <c r="H26" i="13"/>
  <c r="G26" i="13"/>
  <c r="F26" i="13"/>
  <c r="E26" i="13"/>
  <c r="D26" i="13"/>
  <c r="C26" i="13"/>
  <c r="B26" i="13"/>
  <c r="A26" i="13"/>
  <c r="AK25" i="13"/>
  <c r="AJ25" i="13"/>
  <c r="AI25" i="13"/>
  <c r="AH25" i="13"/>
  <c r="AG25" i="13"/>
  <c r="AF25" i="13"/>
  <c r="AE25" i="13"/>
  <c r="AD25" i="13"/>
  <c r="AC25" i="13"/>
  <c r="AB25" i="13"/>
  <c r="AA25" i="13"/>
  <c r="Z25" i="13"/>
  <c r="Y25" i="13"/>
  <c r="X25" i="13"/>
  <c r="W25" i="13"/>
  <c r="V25" i="13"/>
  <c r="U25" i="13"/>
  <c r="T25" i="13"/>
  <c r="S25" i="13"/>
  <c r="R25" i="13"/>
  <c r="Q25" i="13"/>
  <c r="P25" i="13"/>
  <c r="O25" i="13"/>
  <c r="N25" i="13"/>
  <c r="M25" i="13"/>
  <c r="L25" i="13"/>
  <c r="K25" i="13"/>
  <c r="J25" i="13"/>
  <c r="I25" i="13"/>
  <c r="H25" i="13"/>
  <c r="G25" i="13"/>
  <c r="F25" i="13"/>
  <c r="E25" i="13"/>
  <c r="D25" i="13"/>
  <c r="C25" i="13"/>
  <c r="B25" i="13"/>
  <c r="A25" i="13"/>
  <c r="AK24" i="13"/>
  <c r="AJ24" i="13"/>
  <c r="AI24" i="13"/>
  <c r="AH24" i="13"/>
  <c r="AG24" i="13"/>
  <c r="AF24" i="13"/>
  <c r="AE24" i="13"/>
  <c r="AD24" i="13"/>
  <c r="AC24" i="13"/>
  <c r="AB24" i="13"/>
  <c r="AA24" i="13"/>
  <c r="Z24" i="13"/>
  <c r="Y24" i="13"/>
  <c r="X24" i="13"/>
  <c r="W24" i="13"/>
  <c r="V24" i="13"/>
  <c r="U24" i="13"/>
  <c r="T24" i="13"/>
  <c r="S24" i="13"/>
  <c r="R24" i="13"/>
  <c r="Q24" i="13"/>
  <c r="P24" i="13"/>
  <c r="O24" i="13"/>
  <c r="N24" i="13"/>
  <c r="M24" i="13"/>
  <c r="L24" i="13"/>
  <c r="K24" i="13"/>
  <c r="J24" i="13"/>
  <c r="I24" i="13"/>
  <c r="H24" i="13"/>
  <c r="G24" i="13"/>
  <c r="F24" i="13"/>
  <c r="E24" i="13"/>
  <c r="D24" i="13"/>
  <c r="C24" i="13"/>
  <c r="B24" i="13"/>
  <c r="A24" i="13"/>
  <c r="AK23" i="13"/>
  <c r="AJ23" i="13"/>
  <c r="AI23" i="13"/>
  <c r="AH23" i="13"/>
  <c r="AG23" i="13"/>
  <c r="AF23" i="13"/>
  <c r="AE23" i="13"/>
  <c r="AD23" i="13"/>
  <c r="AC23" i="13"/>
  <c r="AB23" i="13"/>
  <c r="AA23" i="13"/>
  <c r="Z23" i="13"/>
  <c r="Y23" i="13"/>
  <c r="X23" i="13"/>
  <c r="W23" i="13"/>
  <c r="V23" i="13"/>
  <c r="U23" i="13"/>
  <c r="T23" i="13"/>
  <c r="S23" i="13"/>
  <c r="R23" i="13"/>
  <c r="Q23" i="13"/>
  <c r="P23" i="13"/>
  <c r="O23" i="13"/>
  <c r="N23" i="13"/>
  <c r="M23" i="13"/>
  <c r="L23" i="13"/>
  <c r="K23" i="13"/>
  <c r="J23" i="13"/>
  <c r="I23" i="13"/>
  <c r="H23" i="13"/>
  <c r="G23" i="13"/>
  <c r="F23" i="13"/>
  <c r="E23" i="13"/>
  <c r="D23" i="13"/>
  <c r="C23" i="13"/>
  <c r="B23" i="13"/>
  <c r="A23" i="13"/>
  <c r="AK22" i="13"/>
  <c r="AJ22" i="13"/>
  <c r="AI22" i="13"/>
  <c r="AH22" i="13"/>
  <c r="AG22" i="13"/>
  <c r="AF22" i="13"/>
  <c r="AE22" i="13"/>
  <c r="AD22" i="13"/>
  <c r="AC22" i="13"/>
  <c r="AB22" i="13"/>
  <c r="AA22" i="13"/>
  <c r="Z22" i="13"/>
  <c r="Y22" i="13"/>
  <c r="X22" i="13"/>
  <c r="W22" i="13"/>
  <c r="V22" i="13"/>
  <c r="U22" i="13"/>
  <c r="T22" i="13"/>
  <c r="S22" i="13"/>
  <c r="R22" i="13"/>
  <c r="Q22" i="13"/>
  <c r="P22" i="13"/>
  <c r="O22" i="13"/>
  <c r="N22" i="13"/>
  <c r="M22" i="13"/>
  <c r="L22" i="13"/>
  <c r="K22" i="13"/>
  <c r="J22" i="13"/>
  <c r="I22" i="13"/>
  <c r="H22" i="13"/>
  <c r="G22" i="13"/>
  <c r="F22" i="13"/>
  <c r="E22" i="13"/>
  <c r="D22" i="13"/>
  <c r="C22" i="13"/>
  <c r="B22" i="13"/>
  <c r="A22" i="13"/>
  <c r="AK21" i="13"/>
  <c r="AJ21" i="13"/>
  <c r="AI21" i="13"/>
  <c r="AH21" i="13"/>
  <c r="AG21" i="13"/>
  <c r="AF21" i="13"/>
  <c r="AE21" i="13"/>
  <c r="AD21" i="13"/>
  <c r="AC21" i="13"/>
  <c r="AB21" i="13"/>
  <c r="AA21" i="13"/>
  <c r="Z21" i="13"/>
  <c r="Y21" i="13"/>
  <c r="X21" i="13"/>
  <c r="W21" i="13"/>
  <c r="V21" i="13"/>
  <c r="U21" i="13"/>
  <c r="T21" i="13"/>
  <c r="S21" i="13"/>
  <c r="R21" i="13"/>
  <c r="Q21" i="13"/>
  <c r="P21" i="13"/>
  <c r="O21" i="13"/>
  <c r="N21" i="13"/>
  <c r="M21" i="13"/>
  <c r="L21" i="13"/>
  <c r="K21" i="13"/>
  <c r="J21" i="13"/>
  <c r="I21" i="13"/>
  <c r="H21" i="13"/>
  <c r="G21" i="13"/>
  <c r="F21" i="13"/>
  <c r="E21" i="13"/>
  <c r="D21" i="13"/>
  <c r="C21" i="13"/>
  <c r="B21" i="13"/>
  <c r="A21" i="13"/>
  <c r="AK20" i="13"/>
  <c r="AJ20" i="13"/>
  <c r="AI20" i="13"/>
  <c r="AH20" i="13"/>
  <c r="AG20" i="13"/>
  <c r="AF20" i="13"/>
  <c r="AE20" i="13"/>
  <c r="AD20" i="13"/>
  <c r="AC20" i="13"/>
  <c r="AB20" i="13"/>
  <c r="AA20" i="13"/>
  <c r="Z20" i="13"/>
  <c r="Y20" i="13"/>
  <c r="X20" i="13"/>
  <c r="W20" i="13"/>
  <c r="V20" i="13"/>
  <c r="U20" i="13"/>
  <c r="T20" i="13"/>
  <c r="S20" i="13"/>
  <c r="R20" i="13"/>
  <c r="Q20" i="13"/>
  <c r="P20" i="13"/>
  <c r="O20" i="13"/>
  <c r="N20" i="13"/>
  <c r="M20" i="13"/>
  <c r="L20" i="13"/>
  <c r="K20" i="13"/>
  <c r="J20" i="13"/>
  <c r="I20" i="13"/>
  <c r="H20" i="13"/>
  <c r="G20" i="13"/>
  <c r="F20" i="13"/>
  <c r="E20" i="13"/>
  <c r="D20" i="13"/>
  <c r="C20" i="13"/>
  <c r="B20" i="13"/>
  <c r="A20" i="13"/>
  <c r="AK19" i="13"/>
  <c r="AJ19" i="13"/>
  <c r="AI19" i="13"/>
  <c r="AH19" i="13"/>
  <c r="AG19" i="13"/>
  <c r="AF19" i="13"/>
  <c r="AE19" i="13"/>
  <c r="AD19" i="13"/>
  <c r="AC19" i="13"/>
  <c r="AB19" i="13"/>
  <c r="AA19" i="13"/>
  <c r="Z19" i="13"/>
  <c r="Y19" i="13"/>
  <c r="X19" i="13"/>
  <c r="W19" i="13"/>
  <c r="V19" i="13"/>
  <c r="U19" i="13"/>
  <c r="T19" i="13"/>
  <c r="S19" i="13"/>
  <c r="R19" i="13"/>
  <c r="Q19" i="13"/>
  <c r="P19" i="13"/>
  <c r="O19" i="13"/>
  <c r="N19" i="13"/>
  <c r="M19" i="13"/>
  <c r="L19" i="13"/>
  <c r="K19" i="13"/>
  <c r="J19" i="13"/>
  <c r="I19" i="13"/>
  <c r="H19" i="13"/>
  <c r="G19" i="13"/>
  <c r="F19" i="13"/>
  <c r="E19" i="13"/>
  <c r="D19" i="13"/>
  <c r="C19" i="13"/>
  <c r="B19" i="13"/>
  <c r="A19" i="13"/>
  <c r="AK18" i="13"/>
  <c r="AJ18" i="13"/>
  <c r="AI18" i="13"/>
  <c r="AH18" i="13"/>
  <c r="AG18" i="13"/>
  <c r="AF18" i="13"/>
  <c r="AE18" i="13"/>
  <c r="AD18" i="13"/>
  <c r="AC18" i="13"/>
  <c r="AB18" i="13"/>
  <c r="AA18" i="13"/>
  <c r="Z18" i="13"/>
  <c r="Y18" i="13"/>
  <c r="X18" i="13"/>
  <c r="W18" i="13"/>
  <c r="V18" i="13"/>
  <c r="U18" i="13"/>
  <c r="T18" i="13"/>
  <c r="S18" i="13"/>
  <c r="R18" i="13"/>
  <c r="Q18" i="13"/>
  <c r="P18" i="13"/>
  <c r="O18" i="13"/>
  <c r="N18" i="13"/>
  <c r="M18" i="13"/>
  <c r="L18" i="13"/>
  <c r="K18" i="13"/>
  <c r="J18" i="13"/>
  <c r="I18" i="13"/>
  <c r="H18" i="13"/>
  <c r="G18" i="13"/>
  <c r="F18" i="13"/>
  <c r="E18" i="13"/>
  <c r="D18" i="13"/>
  <c r="C18" i="13"/>
  <c r="B18" i="13"/>
  <c r="A18" i="13"/>
  <c r="AK17" i="13"/>
  <c r="AJ17" i="13"/>
  <c r="AI17" i="13"/>
  <c r="AH17" i="13"/>
  <c r="AG17" i="13"/>
  <c r="AF17" i="13"/>
  <c r="AE17" i="13"/>
  <c r="AD17" i="13"/>
  <c r="AC17" i="13"/>
  <c r="AB17" i="13"/>
  <c r="AA17" i="13"/>
  <c r="Z17" i="13"/>
  <c r="Y17" i="13"/>
  <c r="X17" i="13"/>
  <c r="W17" i="13"/>
  <c r="V17" i="13"/>
  <c r="U17" i="13"/>
  <c r="T17" i="13"/>
  <c r="S17" i="13"/>
  <c r="R17" i="13"/>
  <c r="Q17" i="13"/>
  <c r="P17" i="13"/>
  <c r="O17" i="13"/>
  <c r="N17" i="13"/>
  <c r="M17" i="13"/>
  <c r="L17" i="13"/>
  <c r="K17" i="13"/>
  <c r="J17" i="13"/>
  <c r="I17" i="13"/>
  <c r="H17" i="13"/>
  <c r="G17" i="13"/>
  <c r="F17" i="13"/>
  <c r="E17" i="13"/>
  <c r="D17" i="13"/>
  <c r="C17" i="13"/>
  <c r="B17" i="13"/>
  <c r="A17" i="13"/>
  <c r="AK16" i="13"/>
  <c r="AJ16" i="13"/>
  <c r="AI16" i="13"/>
  <c r="AH16" i="13"/>
  <c r="AG16" i="13"/>
  <c r="AF16" i="13"/>
  <c r="AE16" i="13"/>
  <c r="AD16" i="13"/>
  <c r="AC16" i="13"/>
  <c r="AB16" i="13"/>
  <c r="AA16" i="13"/>
  <c r="Z16" i="13"/>
  <c r="Y16" i="13"/>
  <c r="X16" i="13"/>
  <c r="W16" i="13"/>
  <c r="V16" i="13"/>
  <c r="U16" i="13"/>
  <c r="T16" i="13"/>
  <c r="S16" i="13"/>
  <c r="R16" i="13"/>
  <c r="Q16" i="13"/>
  <c r="P16" i="13"/>
  <c r="O16" i="13"/>
  <c r="N16" i="13"/>
  <c r="M16" i="13"/>
  <c r="L16" i="13"/>
  <c r="K16" i="13"/>
  <c r="J16" i="13"/>
  <c r="I16" i="13"/>
  <c r="H16" i="13"/>
  <c r="G16" i="13"/>
  <c r="F16" i="13"/>
  <c r="E16" i="13"/>
  <c r="D16" i="13"/>
  <c r="C16" i="13"/>
  <c r="B16" i="13"/>
  <c r="A16" i="13"/>
  <c r="AK15" i="13"/>
  <c r="AJ15" i="13"/>
  <c r="AI15" i="13"/>
  <c r="AH15" i="13"/>
  <c r="AG15" i="13"/>
  <c r="AF15" i="13"/>
  <c r="AE15" i="13"/>
  <c r="AD15" i="13"/>
  <c r="AC15" i="13"/>
  <c r="AB15" i="13"/>
  <c r="AA15" i="13"/>
  <c r="Z15" i="13"/>
  <c r="Y15" i="13"/>
  <c r="X15" i="13"/>
  <c r="W15" i="13"/>
  <c r="V15" i="13"/>
  <c r="U15" i="13"/>
  <c r="T15" i="13"/>
  <c r="S15" i="13"/>
  <c r="R15" i="13"/>
  <c r="Q15" i="13"/>
  <c r="P15" i="13"/>
  <c r="O15" i="13"/>
  <c r="N15" i="13"/>
  <c r="M15" i="13"/>
  <c r="L15" i="13"/>
  <c r="K15" i="13"/>
  <c r="J15" i="13"/>
  <c r="I15" i="13"/>
  <c r="H15" i="13"/>
  <c r="G15" i="13"/>
  <c r="F15" i="13"/>
  <c r="E15" i="13"/>
  <c r="D15" i="13"/>
  <c r="C15" i="13"/>
  <c r="B15" i="13"/>
  <c r="A15" i="13"/>
  <c r="AK14" i="13"/>
  <c r="AJ14" i="13"/>
  <c r="AI14" i="13"/>
  <c r="AH14" i="13"/>
  <c r="AG14" i="13"/>
  <c r="AF14" i="13"/>
  <c r="AE14" i="13"/>
  <c r="AD14" i="13"/>
  <c r="AC14" i="13"/>
  <c r="AB14" i="13"/>
  <c r="AA14" i="13"/>
  <c r="Z14" i="13"/>
  <c r="Y14" i="13"/>
  <c r="X14" i="13"/>
  <c r="W14" i="13"/>
  <c r="V14" i="13"/>
  <c r="U14" i="13"/>
  <c r="T14" i="13"/>
  <c r="S14" i="13"/>
  <c r="R14" i="13"/>
  <c r="Q14" i="13"/>
  <c r="P14" i="13"/>
  <c r="O14" i="13"/>
  <c r="N14" i="13"/>
  <c r="M14" i="13"/>
  <c r="L14" i="13"/>
  <c r="K14" i="13"/>
  <c r="J14" i="13"/>
  <c r="I14" i="13"/>
  <c r="H14" i="13"/>
  <c r="G14" i="13"/>
  <c r="F14" i="13"/>
  <c r="E14" i="13"/>
  <c r="D14" i="13"/>
  <c r="C14" i="13"/>
  <c r="B14" i="13"/>
  <c r="A14" i="13"/>
  <c r="AK13" i="13"/>
  <c r="AJ13" i="13"/>
  <c r="AI13" i="13"/>
  <c r="AH13" i="13"/>
  <c r="AG13" i="13"/>
  <c r="AF13" i="13"/>
  <c r="AE13" i="13"/>
  <c r="AD13" i="13"/>
  <c r="AC13" i="13"/>
  <c r="AB13" i="13"/>
  <c r="AA13" i="13"/>
  <c r="Z13" i="13"/>
  <c r="Y13" i="13"/>
  <c r="X13" i="13"/>
  <c r="W13" i="13"/>
  <c r="V13" i="13"/>
  <c r="U13" i="13"/>
  <c r="T13" i="13"/>
  <c r="S13" i="13"/>
  <c r="R13" i="13"/>
  <c r="Q13" i="13"/>
  <c r="P13" i="13"/>
  <c r="O13" i="13"/>
  <c r="N13" i="13"/>
  <c r="M13" i="13"/>
  <c r="L13" i="13"/>
  <c r="K13" i="13"/>
  <c r="J13" i="13"/>
  <c r="I13" i="13"/>
  <c r="H13" i="13"/>
  <c r="G13" i="13"/>
  <c r="F13" i="13"/>
  <c r="E13" i="13"/>
  <c r="D13" i="13"/>
  <c r="C13" i="13"/>
  <c r="B13" i="13"/>
  <c r="A13" i="13"/>
  <c r="AK12" i="13"/>
  <c r="AJ12" i="13"/>
  <c r="AI12" i="13"/>
  <c r="AH12" i="13"/>
  <c r="AG12" i="13"/>
  <c r="AF12" i="13"/>
  <c r="AE12" i="13"/>
  <c r="AD12" i="13"/>
  <c r="AC12" i="13"/>
  <c r="AB12" i="13"/>
  <c r="AA12" i="13"/>
  <c r="Z12" i="13"/>
  <c r="Y12" i="13"/>
  <c r="X12" i="13"/>
  <c r="W12" i="13"/>
  <c r="V12" i="13"/>
  <c r="U12" i="13"/>
  <c r="T12" i="13"/>
  <c r="S12" i="13"/>
  <c r="R12" i="13"/>
  <c r="Q12" i="13"/>
  <c r="P12" i="13"/>
  <c r="O12" i="13"/>
  <c r="N12" i="13"/>
  <c r="M12" i="13"/>
  <c r="L12" i="13"/>
  <c r="K12" i="13"/>
  <c r="J12" i="13"/>
  <c r="I12" i="13"/>
  <c r="H12" i="13"/>
  <c r="G12" i="13"/>
  <c r="F12" i="13"/>
  <c r="E12" i="13"/>
  <c r="D12" i="13"/>
  <c r="C12" i="13"/>
  <c r="B12" i="13"/>
  <c r="A12" i="13"/>
  <c r="AK11" i="13"/>
  <c r="AJ11" i="13"/>
  <c r="AI11" i="13"/>
  <c r="AH11" i="13"/>
  <c r="AG11" i="13"/>
  <c r="AF11" i="13"/>
  <c r="AE11" i="13"/>
  <c r="AD11" i="13"/>
  <c r="AC11" i="13"/>
  <c r="AB11" i="13"/>
  <c r="AA11" i="13"/>
  <c r="Z11" i="13"/>
  <c r="Y11" i="13"/>
  <c r="X11" i="13"/>
  <c r="W11" i="13"/>
  <c r="V11" i="13"/>
  <c r="U11" i="13"/>
  <c r="T11" i="13"/>
  <c r="S11" i="13"/>
  <c r="R11" i="13"/>
  <c r="Q11" i="13"/>
  <c r="P11" i="13"/>
  <c r="O11" i="13"/>
  <c r="N11" i="13"/>
  <c r="M11" i="13"/>
  <c r="L11" i="13"/>
  <c r="K11" i="13"/>
  <c r="J11" i="13"/>
  <c r="I11" i="13"/>
  <c r="H11" i="13"/>
  <c r="G11" i="13"/>
  <c r="F11" i="13"/>
  <c r="E11" i="13"/>
  <c r="D11" i="13"/>
  <c r="C11" i="13"/>
  <c r="B11" i="13"/>
  <c r="A11" i="13"/>
  <c r="AK10" i="13"/>
  <c r="AJ10" i="13"/>
  <c r="AI10" i="13"/>
  <c r="AH10" i="13"/>
  <c r="AG10" i="13"/>
  <c r="AF10" i="13"/>
  <c r="AE10" i="13"/>
  <c r="AD10" i="13"/>
  <c r="AC10" i="13"/>
  <c r="AB10" i="13"/>
  <c r="AA10" i="13"/>
  <c r="Z10" i="13"/>
  <c r="Y10" i="13"/>
  <c r="X10" i="13"/>
  <c r="W10" i="13"/>
  <c r="V10" i="13"/>
  <c r="U10" i="13"/>
  <c r="T10" i="13"/>
  <c r="S10" i="13"/>
  <c r="R10" i="13"/>
  <c r="Q10" i="13"/>
  <c r="P10" i="13"/>
  <c r="O10" i="13"/>
  <c r="N10" i="13"/>
  <c r="M10" i="13"/>
  <c r="L10" i="13"/>
  <c r="K10" i="13"/>
  <c r="J10" i="13"/>
  <c r="I10" i="13"/>
  <c r="H10" i="13"/>
  <c r="G10" i="13"/>
  <c r="F10" i="13"/>
  <c r="E10" i="13"/>
  <c r="D10" i="13"/>
  <c r="C10" i="13"/>
  <c r="B10" i="13"/>
  <c r="A10" i="13"/>
  <c r="AK9" i="13"/>
  <c r="AJ9" i="13"/>
  <c r="AI9" i="13"/>
  <c r="AH9" i="13"/>
  <c r="AG9" i="13"/>
  <c r="AF9" i="13"/>
  <c r="AE9" i="13"/>
  <c r="AD9" i="13"/>
  <c r="AC9" i="13"/>
  <c r="AB9" i="13"/>
  <c r="AA9" i="13"/>
  <c r="Z9" i="13"/>
  <c r="Y9" i="13"/>
  <c r="X9" i="13"/>
  <c r="W9" i="13"/>
  <c r="V9" i="13"/>
  <c r="U9" i="13"/>
  <c r="T9" i="13"/>
  <c r="S9" i="13"/>
  <c r="R9" i="13"/>
  <c r="Q9" i="13"/>
  <c r="P9" i="13"/>
  <c r="O9" i="13"/>
  <c r="N9" i="13"/>
  <c r="M9" i="13"/>
  <c r="L9" i="13"/>
  <c r="K9" i="13"/>
  <c r="J9" i="13"/>
  <c r="I9" i="13"/>
  <c r="H9" i="13"/>
  <c r="G9" i="13"/>
  <c r="F9" i="13"/>
  <c r="E9" i="13"/>
  <c r="D9" i="13"/>
  <c r="C9" i="13"/>
  <c r="B9" i="13"/>
  <c r="A9" i="13"/>
  <c r="AK8" i="13"/>
  <c r="AJ8" i="13"/>
  <c r="AI8" i="13"/>
  <c r="AH8" i="13"/>
  <c r="AG8" i="13"/>
  <c r="AF8" i="13"/>
  <c r="AE8" i="13"/>
  <c r="AD8" i="13"/>
  <c r="AC8" i="13"/>
  <c r="AB8" i="13"/>
  <c r="AA8" i="13"/>
  <c r="Z8" i="13"/>
  <c r="Y8" i="13"/>
  <c r="X8" i="13"/>
  <c r="W8" i="13"/>
  <c r="V8" i="13"/>
  <c r="U8" i="13"/>
  <c r="T8" i="13"/>
  <c r="S8" i="13"/>
  <c r="R8" i="13"/>
  <c r="Q8" i="13"/>
  <c r="P8" i="13"/>
  <c r="O8" i="13"/>
  <c r="N8" i="13"/>
  <c r="M8" i="13"/>
  <c r="L8" i="13"/>
  <c r="K8" i="13"/>
  <c r="J8" i="13"/>
  <c r="I8" i="13"/>
  <c r="H8" i="13"/>
  <c r="G8" i="13"/>
  <c r="F8" i="13"/>
  <c r="E8" i="13"/>
  <c r="D8" i="13"/>
  <c r="C8" i="13"/>
  <c r="B8" i="13"/>
  <c r="A8" i="13"/>
  <c r="AK7" i="13"/>
  <c r="AJ7" i="13"/>
  <c r="AI7" i="13"/>
  <c r="AH7" i="13"/>
  <c r="AG7" i="13"/>
  <c r="AF7" i="13"/>
  <c r="AE7" i="13"/>
  <c r="AD7" i="13"/>
  <c r="AC7" i="13"/>
  <c r="AB7" i="13"/>
  <c r="AA7" i="13"/>
  <c r="Z7" i="13"/>
  <c r="Y7" i="13"/>
  <c r="X7" i="13"/>
  <c r="W7" i="13"/>
  <c r="V7" i="13"/>
  <c r="U7" i="13"/>
  <c r="T7" i="13"/>
  <c r="S7" i="13"/>
  <c r="R7" i="13"/>
  <c r="Q7" i="13"/>
  <c r="P7" i="13"/>
  <c r="O7" i="13"/>
  <c r="N7" i="13"/>
  <c r="M7" i="13"/>
  <c r="L7" i="13"/>
  <c r="K7" i="13"/>
  <c r="J7" i="13"/>
  <c r="I7" i="13"/>
  <c r="H7" i="13"/>
  <c r="G7" i="13"/>
  <c r="F7" i="13"/>
  <c r="E7" i="13"/>
  <c r="D7" i="13"/>
  <c r="C7" i="13"/>
  <c r="B7" i="13"/>
  <c r="A7" i="13"/>
  <c r="AK6" i="13"/>
  <c r="AJ6" i="13"/>
  <c r="AI6" i="13"/>
  <c r="AH6" i="13"/>
  <c r="AG6" i="13"/>
  <c r="AF6" i="13"/>
  <c r="AE6" i="13"/>
  <c r="AD6" i="13"/>
  <c r="AC6" i="13"/>
  <c r="AB6" i="13"/>
  <c r="AA6" i="13"/>
  <c r="Z6" i="13"/>
  <c r="Y6" i="13"/>
  <c r="X6" i="13"/>
  <c r="W6" i="13"/>
  <c r="V6" i="13"/>
  <c r="U6" i="13"/>
  <c r="T6" i="13"/>
  <c r="S6" i="13"/>
  <c r="R6" i="13"/>
  <c r="Q6" i="13"/>
  <c r="P6" i="13"/>
  <c r="O6" i="13"/>
  <c r="N6" i="13"/>
  <c r="M6" i="13"/>
  <c r="L6" i="13"/>
  <c r="K6" i="13"/>
  <c r="J6" i="13"/>
  <c r="I6" i="13"/>
  <c r="H6" i="13"/>
  <c r="G6" i="13"/>
  <c r="F6" i="13"/>
  <c r="E6" i="13"/>
  <c r="D6" i="13"/>
  <c r="C6" i="13"/>
  <c r="B6" i="13"/>
  <c r="A6" i="13"/>
  <c r="AK5" i="13"/>
  <c r="AJ5" i="13"/>
  <c r="AI5" i="13"/>
  <c r="AH5" i="13"/>
  <c r="AG5" i="13"/>
  <c r="AF5" i="13"/>
  <c r="AE5" i="13"/>
  <c r="AD5" i="13"/>
  <c r="AC5" i="13"/>
  <c r="AB5" i="13"/>
  <c r="AA5" i="13"/>
  <c r="Z5" i="13"/>
  <c r="Y5" i="13"/>
  <c r="X5" i="13"/>
  <c r="W5" i="13"/>
  <c r="V5" i="13"/>
  <c r="U5" i="13"/>
  <c r="T5" i="13"/>
  <c r="S5" i="13"/>
  <c r="R5" i="13"/>
  <c r="Q5" i="13"/>
  <c r="P5" i="13"/>
  <c r="O5" i="13"/>
  <c r="N5" i="13"/>
  <c r="M5" i="13"/>
  <c r="L5" i="13"/>
  <c r="K5" i="13"/>
  <c r="J5" i="13"/>
  <c r="I5" i="13"/>
  <c r="H5" i="13"/>
  <c r="G5" i="13"/>
  <c r="F5" i="13"/>
  <c r="E5" i="13"/>
  <c r="D5" i="13"/>
  <c r="C5" i="13"/>
  <c r="B5" i="13"/>
  <c r="A5" i="13"/>
  <c r="AK4" i="13"/>
  <c r="AJ4" i="13"/>
  <c r="AI4" i="13"/>
  <c r="AH4" i="13"/>
  <c r="AG4" i="13"/>
  <c r="AF4" i="13"/>
  <c r="AE4" i="13"/>
  <c r="AD4" i="13"/>
  <c r="AC4" i="13"/>
  <c r="AB4" i="13"/>
  <c r="AA4" i="13"/>
  <c r="Z4" i="13"/>
  <c r="Y4" i="13"/>
  <c r="X4" i="13"/>
  <c r="W4" i="13"/>
  <c r="V4" i="13"/>
  <c r="U4" i="13"/>
  <c r="T4" i="13"/>
  <c r="S4" i="13"/>
  <c r="R4" i="13"/>
  <c r="Q4" i="13"/>
  <c r="P4" i="13"/>
  <c r="O4" i="13"/>
  <c r="N4" i="13"/>
  <c r="M4" i="13"/>
  <c r="L4" i="13"/>
  <c r="K4" i="13"/>
  <c r="J4" i="13"/>
  <c r="I4" i="13"/>
  <c r="H4" i="13"/>
  <c r="G4" i="13"/>
  <c r="F4" i="13"/>
  <c r="E4" i="13"/>
  <c r="D4" i="13"/>
  <c r="C4" i="13"/>
  <c r="B4" i="13"/>
  <c r="A4" i="13"/>
  <c r="AK3" i="13"/>
  <c r="AJ3" i="13"/>
  <c r="AI3" i="13"/>
  <c r="AH3" i="13"/>
  <c r="AG3" i="13"/>
  <c r="AF3" i="13"/>
  <c r="AE3" i="13"/>
  <c r="AD3" i="13"/>
  <c r="AC3" i="13"/>
  <c r="AB3" i="13"/>
  <c r="AA3" i="13"/>
  <c r="Z3" i="13"/>
  <c r="Y3" i="13"/>
  <c r="X3" i="13"/>
  <c r="W3" i="13"/>
  <c r="V3" i="13"/>
  <c r="U3" i="13"/>
  <c r="T3" i="13"/>
  <c r="S3" i="13"/>
  <c r="R3" i="13"/>
  <c r="Q3" i="13"/>
  <c r="P3" i="13"/>
  <c r="O3" i="13"/>
  <c r="N3" i="13"/>
  <c r="M3" i="13"/>
  <c r="L3" i="13"/>
  <c r="K3" i="13"/>
  <c r="J3" i="13"/>
  <c r="I3" i="13"/>
  <c r="H3" i="13"/>
  <c r="G3" i="13"/>
  <c r="F3" i="13"/>
  <c r="E3" i="13"/>
  <c r="D3" i="13"/>
  <c r="C3" i="13"/>
  <c r="B3" i="13"/>
  <c r="A3" i="13"/>
  <c r="AK2" i="13"/>
  <c r="AJ2" i="13"/>
  <c r="AI2" i="13"/>
  <c r="AH2" i="13"/>
  <c r="AG2" i="13"/>
  <c r="AF2" i="13"/>
  <c r="AE2" i="13"/>
  <c r="AD2" i="13"/>
  <c r="AC2" i="13"/>
  <c r="AB2" i="13"/>
  <c r="AA2" i="13"/>
  <c r="Z2" i="13"/>
  <c r="Y2" i="13"/>
  <c r="X2" i="13"/>
  <c r="W2" i="13"/>
  <c r="V2" i="13"/>
  <c r="U2" i="13"/>
  <c r="T2" i="13"/>
  <c r="S2" i="13"/>
  <c r="R2" i="13"/>
  <c r="Q2" i="13"/>
  <c r="P2" i="13"/>
  <c r="O2" i="13"/>
  <c r="N2" i="13"/>
  <c r="M2" i="13"/>
  <c r="L2" i="13"/>
  <c r="K2" i="13"/>
  <c r="J2" i="13"/>
  <c r="I2" i="13"/>
  <c r="H2" i="13"/>
  <c r="G2" i="13"/>
  <c r="F2" i="13"/>
  <c r="E2" i="13"/>
  <c r="D2" i="13"/>
  <c r="C2" i="13"/>
  <c r="B2" i="13"/>
  <c r="A2" i="13"/>
  <c r="AK1" i="13"/>
  <c r="AJ1" i="13"/>
  <c r="AI1" i="13"/>
  <c r="AH1" i="13"/>
  <c r="AG1" i="13"/>
  <c r="AF1" i="13"/>
  <c r="AE1" i="13"/>
  <c r="AD1" i="13"/>
  <c r="AC1" i="13"/>
  <c r="AB1" i="13"/>
  <c r="AA1" i="13"/>
  <c r="Z1" i="13"/>
  <c r="Y1" i="13"/>
  <c r="X1" i="13"/>
  <c r="W1" i="13"/>
  <c r="V1" i="13"/>
  <c r="U1" i="13"/>
  <c r="T1" i="13"/>
  <c r="S1" i="13"/>
  <c r="R1" i="13"/>
  <c r="Q1" i="13"/>
  <c r="P1" i="13"/>
  <c r="O1" i="13"/>
  <c r="N1" i="13"/>
  <c r="M1" i="13"/>
  <c r="L1" i="13"/>
  <c r="K1" i="13"/>
  <c r="J1" i="13"/>
  <c r="I1" i="13"/>
  <c r="H1" i="13"/>
  <c r="G1" i="13"/>
  <c r="F1" i="13"/>
  <c r="E1" i="13"/>
  <c r="D1" i="13"/>
  <c r="C1" i="13"/>
  <c r="B1" i="13"/>
  <c r="AD194" i="16"/>
  <c r="AD141" i="16"/>
  <c r="AD140" i="16"/>
  <c r="AD139" i="16"/>
  <c r="AE90" i="16"/>
  <c r="AD56" i="16"/>
  <c r="AD55" i="16"/>
  <c r="AE32" i="16"/>
  <c r="AE12" i="16"/>
</calcChain>
</file>

<file path=xl/comments1.xml><?xml version="1.0" encoding="utf-8"?>
<comments xmlns="http://schemas.openxmlformats.org/spreadsheetml/2006/main">
  <authors>
    <author>Papitashvili, Vladimir O.</author>
  </authors>
  <commentList>
    <comment ref="G13" authorId="0" shapeId="0">
      <text>
        <r>
          <rPr>
            <b/>
            <sz val="9"/>
            <color rgb="FF000000"/>
            <rFont val="Tahoma"/>
            <family val="2"/>
          </rPr>
          <t xml:space="preserve">TEO  - 2--ft Equvalent Unit
</t>
        </r>
        <r>
          <rPr>
            <b/>
            <sz val="9"/>
            <color rgb="FF000000"/>
            <rFont val="Tahoma"/>
            <family val="2"/>
          </rPr>
          <t xml:space="preserve">Exterior Dimensions (in feet): 20' long x 8' wide x 8' 6” high =1,360 cubic feet
</t>
        </r>
        <r>
          <rPr>
            <b/>
            <sz val="9"/>
            <color rgb="FF000000"/>
            <rFont val="Tahoma"/>
            <family val="2"/>
          </rPr>
          <t xml:space="preserve">
</t>
        </r>
        <r>
          <rPr>
            <b/>
            <sz val="9"/>
            <color rgb="FF000000"/>
            <rFont val="Tahoma"/>
            <family val="2"/>
          </rPr>
          <t>In this list, a cargo itme' cube takes about 70% of 1,360 cubin feet</t>
        </r>
      </text>
    </comment>
    <comment ref="G19" authorId="0" shapeId="0">
      <text>
        <r>
          <rPr>
            <b/>
            <sz val="9"/>
            <color rgb="FF000000"/>
            <rFont val="Tahoma"/>
            <family val="2"/>
          </rPr>
          <t xml:space="preserve">TEO  - 2--ft Equvalent Unit
</t>
        </r>
        <r>
          <rPr>
            <b/>
            <sz val="9"/>
            <color rgb="FF000000"/>
            <rFont val="Tahoma"/>
            <family val="2"/>
          </rPr>
          <t xml:space="preserve">Exterior Dimensions (in feet): 20' long x 8' wide x 8' 6” high =1,360 cubic feet
</t>
        </r>
        <r>
          <rPr>
            <b/>
            <sz val="9"/>
            <color rgb="FF000000"/>
            <rFont val="Tahoma"/>
            <family val="2"/>
          </rPr>
          <t xml:space="preserve">
</t>
        </r>
        <r>
          <rPr>
            <b/>
            <sz val="9"/>
            <color rgb="FF000000"/>
            <rFont val="Tahoma"/>
            <family val="2"/>
          </rPr>
          <t>In this list, a cargo itme' cube takes about 70% of 1,360 cubin feet</t>
        </r>
      </text>
    </comment>
    <comment ref="G58" authorId="0" shapeId="0">
      <text>
        <r>
          <rPr>
            <b/>
            <sz val="9"/>
            <color indexed="81"/>
            <rFont val="Tahoma"/>
            <family val="2"/>
          </rPr>
          <t>TEO  - 2--ft Equvalent Unit
Exterior Dimensions (in feet): 20' long x 8' wide x 8' 6” high =1,360 cubic feet
In this list, a cargo itme' cube takes about 70% of 1,360 cubin feet</t>
        </r>
      </text>
    </comment>
    <comment ref="G67" authorId="0" shapeId="0">
      <text>
        <r>
          <rPr>
            <b/>
            <sz val="9"/>
            <color rgb="FF000000"/>
            <rFont val="Tahoma"/>
            <family val="2"/>
          </rPr>
          <t xml:space="preserve">TEO  - 2--ft Equvalent Unit
</t>
        </r>
        <r>
          <rPr>
            <b/>
            <sz val="9"/>
            <color rgb="FF000000"/>
            <rFont val="Tahoma"/>
            <family val="2"/>
          </rPr>
          <t xml:space="preserve">Exterior Dimensions (in feet): 20' long x 8' wide x 8' 6” high =1,360 cubic feet
</t>
        </r>
        <r>
          <rPr>
            <b/>
            <sz val="9"/>
            <color rgb="FF000000"/>
            <rFont val="Tahoma"/>
            <family val="2"/>
          </rPr>
          <t xml:space="preserve">
</t>
        </r>
        <r>
          <rPr>
            <b/>
            <sz val="9"/>
            <color rgb="FF000000"/>
            <rFont val="Tahoma"/>
            <family val="2"/>
          </rPr>
          <t>In this list, a cargo itme' cube takes about 70% of 1,360 cubin feet</t>
        </r>
      </text>
    </comment>
    <comment ref="G78" authorId="0" shapeId="0">
      <text>
        <r>
          <rPr>
            <b/>
            <sz val="9"/>
            <color rgb="FF000000"/>
            <rFont val="Tahoma"/>
            <family val="2"/>
          </rPr>
          <t xml:space="preserve">TEO  - 2--ft Equvalent Unit
</t>
        </r>
        <r>
          <rPr>
            <b/>
            <sz val="9"/>
            <color rgb="FF000000"/>
            <rFont val="Tahoma"/>
            <family val="2"/>
          </rPr>
          <t xml:space="preserve">Exterior Dimensions (in feet): 20' long x 8' wide x 8' 6” high =1,360 cubic feet
</t>
        </r>
        <r>
          <rPr>
            <b/>
            <sz val="9"/>
            <color rgb="FF000000"/>
            <rFont val="Tahoma"/>
            <family val="2"/>
          </rPr>
          <t xml:space="preserve">
</t>
        </r>
        <r>
          <rPr>
            <b/>
            <sz val="9"/>
            <color rgb="FF000000"/>
            <rFont val="Tahoma"/>
            <family val="2"/>
          </rPr>
          <t>In this list, a cargo itme' cube takes about 70% of 1,360 cubin feet</t>
        </r>
      </text>
    </comment>
    <comment ref="G85" authorId="0" shapeId="0">
      <text>
        <r>
          <rPr>
            <b/>
            <sz val="9"/>
            <color rgb="FF000000"/>
            <rFont val="Tahoma"/>
            <family val="2"/>
          </rPr>
          <t xml:space="preserve">TEO  - 2--ft Equvalent Unit
</t>
        </r>
        <r>
          <rPr>
            <b/>
            <sz val="9"/>
            <color rgb="FF000000"/>
            <rFont val="Tahoma"/>
            <family val="2"/>
          </rPr>
          <t xml:space="preserve">Exterior Dimensions (in feet): 20' long x 8' wide x 8' 6” high =1,360 cubic feet
</t>
        </r>
        <r>
          <rPr>
            <b/>
            <sz val="9"/>
            <color rgb="FF000000"/>
            <rFont val="Tahoma"/>
            <family val="2"/>
          </rPr>
          <t xml:space="preserve">
</t>
        </r>
        <r>
          <rPr>
            <b/>
            <sz val="9"/>
            <color rgb="FF000000"/>
            <rFont val="Tahoma"/>
            <family val="2"/>
          </rPr>
          <t>In this list, a cargo itme' cube takes about 70% of 1,360 cubin feet</t>
        </r>
      </text>
    </comment>
    <comment ref="G92" authorId="0" shapeId="0">
      <text>
        <r>
          <rPr>
            <b/>
            <sz val="9"/>
            <color rgb="FF000000"/>
            <rFont val="Tahoma"/>
            <family val="2"/>
          </rPr>
          <t xml:space="preserve">TEO  - 2--ft Equvalent Unit
</t>
        </r>
        <r>
          <rPr>
            <b/>
            <sz val="9"/>
            <color rgb="FF000000"/>
            <rFont val="Tahoma"/>
            <family val="2"/>
          </rPr>
          <t xml:space="preserve">Exterior Dimensions (in feet): 20' long x 8' wide x 8' 6” high =1,360 cubic feet
</t>
        </r>
        <r>
          <rPr>
            <b/>
            <sz val="9"/>
            <color rgb="FF000000"/>
            <rFont val="Tahoma"/>
            <family val="2"/>
          </rPr>
          <t xml:space="preserve">
</t>
        </r>
        <r>
          <rPr>
            <b/>
            <sz val="9"/>
            <color rgb="FF000000"/>
            <rFont val="Tahoma"/>
            <family val="2"/>
          </rPr>
          <t>In this list, a cargo itme' cube takes about 70% of 1,360 cubin feet</t>
        </r>
      </text>
    </comment>
    <comment ref="G93" authorId="0" shapeId="0">
      <text>
        <r>
          <rPr>
            <b/>
            <sz val="9"/>
            <color rgb="FF000000"/>
            <rFont val="Tahoma"/>
            <family val="2"/>
          </rPr>
          <t xml:space="preserve">TEO  - 2--ft Equvalent Unit
</t>
        </r>
        <r>
          <rPr>
            <b/>
            <sz val="9"/>
            <color rgb="FF000000"/>
            <rFont val="Tahoma"/>
            <family val="2"/>
          </rPr>
          <t xml:space="preserve">Exterior Dimensions (in feet): 20' long x 8' wide x 8' 6” high =1,360 cubic feet
</t>
        </r>
        <r>
          <rPr>
            <b/>
            <sz val="9"/>
            <color rgb="FF000000"/>
            <rFont val="Tahoma"/>
            <family val="2"/>
          </rPr>
          <t xml:space="preserve">
</t>
        </r>
        <r>
          <rPr>
            <b/>
            <sz val="9"/>
            <color rgb="FF000000"/>
            <rFont val="Tahoma"/>
            <family val="2"/>
          </rPr>
          <t>In this list, a cargo itme' cube takes about 70% of 1,360 cubin feet</t>
        </r>
      </text>
    </comment>
  </commentList>
</comments>
</file>

<file path=xl/comments2.xml><?xml version="1.0" encoding="utf-8"?>
<comments xmlns="http://schemas.openxmlformats.org/spreadsheetml/2006/main">
  <authors>
    <author>Papitashvili, Vladimir O.</author>
  </authors>
  <commentList>
    <comment ref="G13" authorId="0" shapeId="0">
      <text>
        <r>
          <rPr>
            <b/>
            <sz val="9"/>
            <color indexed="81"/>
            <rFont val="Tahoma"/>
            <family val="2"/>
          </rPr>
          <t>TEO  - 2--ft Equvalent Unit
Exterior Dimensions (in feet): 20' long x 8' wide x 8' 6” high =1,360 cubic feet
In this list, a cargo itme' cube takes about 70% of 1,360 cubin feet</t>
        </r>
      </text>
    </comment>
    <comment ref="G19" authorId="0" shapeId="0">
      <text>
        <r>
          <rPr>
            <b/>
            <sz val="9"/>
            <color indexed="81"/>
            <rFont val="Tahoma"/>
            <family val="2"/>
          </rPr>
          <t>TEO  - 2--ft Equvalent Unit
Exterior Dimensions (in feet): 20' long x 8' wide x 8' 6” high =1,360 cubic feet
In this list, a cargo itme' cube takes about 70% of 1,360 cubin feet</t>
        </r>
      </text>
    </comment>
    <comment ref="G58" authorId="0" shapeId="0">
      <text>
        <r>
          <rPr>
            <b/>
            <sz val="9"/>
            <color indexed="81"/>
            <rFont val="Tahoma"/>
            <family val="2"/>
          </rPr>
          <t>TEO  - 2--ft Equvalent Unit
Exterior Dimensions (in feet): 20' long x 8' wide x 8' 6” high =1,360 cubic feet
In this list, a cargo itme' cube takes about 70% of 1,360 cubin feet</t>
        </r>
      </text>
    </comment>
    <comment ref="G66" authorId="0" shapeId="0">
      <text>
        <r>
          <rPr>
            <b/>
            <sz val="9"/>
            <color indexed="81"/>
            <rFont val="Tahoma"/>
            <family val="2"/>
          </rPr>
          <t>TEO  - 2--ft Equvalent Unit
Exterior Dimensions (in feet): 20' long x 8' wide x 8' 6” high =1,360 cubic feet
In this list, a cargo itme' cube takes about 70% of 1,360 cubin feet</t>
        </r>
      </text>
    </comment>
    <comment ref="G76" authorId="0" shapeId="0">
      <text>
        <r>
          <rPr>
            <b/>
            <sz val="9"/>
            <color indexed="81"/>
            <rFont val="Tahoma"/>
            <family val="2"/>
          </rPr>
          <t>TEO  - 2--ft Equvalent Unit
Exterior Dimensions (in feet): 20' long x 8' wide x 8' 6” high =1,360 cubic feet
In this list, a cargo itme' cube takes about 70% of 1,360 cubin feet</t>
        </r>
      </text>
    </comment>
    <comment ref="G83" authorId="0" shapeId="0">
      <text>
        <r>
          <rPr>
            <b/>
            <sz val="9"/>
            <color indexed="81"/>
            <rFont val="Tahoma"/>
            <family val="2"/>
          </rPr>
          <t>TEO  - 2--ft Equvalent Unit
Exterior Dimensions (in feet): 20' long x 8' wide x 8' 6” high =1,360 cubic feet
In this list, a cargo itme' cube takes about 70% of 1,360 cubin feet</t>
        </r>
      </text>
    </comment>
    <comment ref="G84" authorId="0" shapeId="0">
      <text>
        <r>
          <rPr>
            <b/>
            <sz val="9"/>
            <color indexed="81"/>
            <rFont val="Tahoma"/>
            <family val="2"/>
          </rPr>
          <t>TEO  - 2--ft Equvalent Unit
Exterior Dimensions (in feet): 20' long x 8' wide x 8' 6” high =1,360 cubic feet
In this list, a cargo itme' cube takes about 70% of 1,360 cubin feet</t>
        </r>
      </text>
    </comment>
  </commentList>
</comments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<sst xmlns="http://schemas.openxmlformats.org/spreadsheetml/2006/main" count="5307" uniqueCount="449">
  <si>
    <t>FY22 Intercontinental</t>
  </si>
  <si>
    <t>Cargo Item  respective WBS Level</t>
  </si>
  <si>
    <t>Work Package</t>
  </si>
  <si>
    <t>Contents &amp; Comments</t>
  </si>
  <si>
    <t>Length (in)</t>
  </si>
  <si>
    <t>Width (in)</t>
  </si>
  <si>
    <t>Height (in)</t>
  </si>
  <si>
    <t>Quantity</t>
  </si>
  <si>
    <t xml:space="preserve"> Cubic feet</t>
  </si>
  <si>
    <t>Special Handling?</t>
  </si>
  <si>
    <t xml:space="preserve">Owner/Guardian institution </t>
  </si>
  <si>
    <t xml:space="preserve">Date of expected  or actual  completion </t>
  </si>
  <si>
    <t>Expected Route:  Owner - PTH or CHC</t>
  </si>
  <si>
    <t xml:space="preserve">Date of expected or actual shipment </t>
  </si>
  <si>
    <t>Recommended Transportation Option</t>
  </si>
  <si>
    <t>Expected Route: PTH - MCM or CHC</t>
  </si>
  <si>
    <t>Expected Route: CHC - MCM</t>
  </si>
  <si>
    <t>Date Item expected or arrived to MCM</t>
  </si>
  <si>
    <t/>
  </si>
  <si>
    <t>Container Ski Stack (comprised of 5 sleds) -  currently staged in Pt. Hueneme</t>
  </si>
  <si>
    <t>Five sets of aluminum skis for 20' containers - stacked. Aluminum skis for drill containers. Required onsite for local movement of Gens and PDM.</t>
  </si>
  <si>
    <t xml:space="preserve"> U. Wisc. Madison</t>
  </si>
  <si>
    <t>Already at PTH</t>
  </si>
  <si>
    <t>Truck</t>
  </si>
  <si>
    <t>PTH - MCM</t>
  </si>
  <si>
    <t>USAP Vessel</t>
  </si>
  <si>
    <t>-</t>
  </si>
  <si>
    <t>8' Refit Container</t>
  </si>
  <si>
    <t>Priority refit materials including tools, flowmeter assemblies, motor drive installation kits, hardware, fittings, sensors, &amp; consumables</t>
  </si>
  <si>
    <t>UWM - PTH</t>
  </si>
  <si>
    <t xml:space="preserve"> Truck</t>
  </si>
  <si>
    <t>20' Refit Container A</t>
  </si>
  <si>
    <t>Refit materials incl. submersible pumps, hardware, filtration components, fall arrest towers, tools, &amp; hose crimper</t>
  </si>
  <si>
    <t>20' Refit Container B</t>
  </si>
  <si>
    <t>Bulky materials incl. cable trays, vertical turbine pumps, vertical turbine pump motors, ladders, water tank doghouse/railing materials, 287 forks, generator parts, TU20 shaft, &amp; drill weight stack</t>
  </si>
  <si>
    <t>ARA Trailer</t>
  </si>
  <si>
    <t>Enclosed trailer on skis housing 35kw generator</t>
  </si>
  <si>
    <t>FLAMMABLE liquid power engine</t>
  </si>
  <si>
    <t>Return Water Cable Reel (RWCR)</t>
  </si>
  <si>
    <t>Smaller reel - can fit in 20' container. Required onsite in FY23 for final integration and pre-drill activites</t>
  </si>
  <si>
    <t>Main Cable Reel  (MCR)</t>
  </si>
  <si>
    <t xml:space="preserve">Required onsite in FY23 for final integration and pre-drill activites. Large cable reel - will require flat rack on vessel             </t>
  </si>
  <si>
    <t>cubic feet</t>
  </si>
  <si>
    <t>total weight [lbs]</t>
  </si>
  <si>
    <t>FY23 Intercontinental</t>
  </si>
  <si>
    <t xml:space="preserve">Date of (planned) or actual shipment to SPA </t>
  </si>
  <si>
    <t>Recommended LC-130 or SPOT</t>
  </si>
  <si>
    <t>Date/Month for Items needed at South Pole</t>
  </si>
  <si>
    <t>Critical Path</t>
  </si>
  <si>
    <t>Validation Date</t>
  </si>
  <si>
    <t>Notes</t>
  </si>
  <si>
    <t>Generator Intake Hood - currently staged in Pt. Hueneme</t>
  </si>
  <si>
    <t>Light weight large volume sheet metal stacks for generator ventilation</t>
  </si>
  <si>
    <t>LC-130/SPoT</t>
  </si>
  <si>
    <t>Yes</t>
  </si>
  <si>
    <t>Generator Discharge Hoods - currently staged in Pt. Hueneme</t>
  </si>
  <si>
    <t>Drill Hose  - currently staged in Pt. Hueneme</t>
  </si>
  <si>
    <t>Drill hose - 9 Spools - 348 cf / 3532 lbs each - Shipped from Italy</t>
  </si>
  <si>
    <t>Hose to be installed on Main Supply Hose Reel upon arrival at Pole</t>
  </si>
  <si>
    <t>Drill hose - 3 Spools - 348 cf / 5001 lbs each - Shipped from PSL</t>
  </si>
  <si>
    <t>Controls infrastructure - Motor drives, PLCs, electrical hardware, and motor drive mounting kits</t>
  </si>
  <si>
    <t>Components and equipment to support field season 1 controls system tasking - ComSur - Do Not Freeze</t>
  </si>
  <si>
    <t>DNF</t>
  </si>
  <si>
    <t>PTH - CHC</t>
  </si>
  <si>
    <t>ComSur</t>
  </si>
  <si>
    <t>CHC-MCM</t>
  </si>
  <si>
    <t>USAP Air</t>
  </si>
  <si>
    <t>LC-130</t>
  </si>
  <si>
    <t>Weight estimated</t>
  </si>
  <si>
    <t>ARA Drill System Components - Crate 1</t>
  </si>
  <si>
    <t>ARA (Antarctic Rodwell Appartus) - downhole pump controller, ePump controller, splash cam kit, and accessories - Do Not Freeze</t>
  </si>
  <si>
    <t xml:space="preserve">LC-130 </t>
  </si>
  <si>
    <t>ARA Drill System Components - Crate 2</t>
  </si>
  <si>
    <t>ARA (Antarctic Rodwell Appartus) - new downhole pumps, spares, accessories and tools</t>
  </si>
  <si>
    <t>Bull wheel</t>
  </si>
  <si>
    <t>Bull wheel assembly - used to install main cable on reel in event of main cable damage/failure</t>
  </si>
  <si>
    <t>No</t>
  </si>
  <si>
    <t>Weight and cube used from Gen 1 shipping label still on bull wheel.</t>
  </si>
  <si>
    <t>Camp  Hose - currently staged at PSL</t>
  </si>
  <si>
    <t>Two spools of hose - 348 cf / 4990 lbs each. Required for SES set-up - no DNDF requirement.</t>
  </si>
  <si>
    <t>UWM-PTH</t>
  </si>
  <si>
    <t>Load member cable reel</t>
  </si>
  <si>
    <t>Cable Reel used to deploy downhole load member during string installation</t>
  </si>
  <si>
    <t>Required onsite in FW YR 2 for integration - recent addition, still in development</t>
  </si>
  <si>
    <t>DOM Handling Facility (DHF)</t>
  </si>
  <si>
    <t>Standard vessel shipping - can overwinter in McM.</t>
  </si>
  <si>
    <t>Sensor Handling Facility construction scheduled to begin mid-December FY24</t>
  </si>
  <si>
    <t>Surface Junction Boxes</t>
  </si>
  <si>
    <t xml:space="preserve">Surface Junction Boxes  can overwinter in McM if shipped earlier. 7 junction boxes </t>
  </si>
  <si>
    <t>MSU</t>
  </si>
  <si>
    <t>MSU-PTH</t>
  </si>
  <si>
    <t>Surface Cable Assemblies</t>
  </si>
  <si>
    <t>DNDF</t>
  </si>
  <si>
    <t>Fuel to support FY23 field season - Base fuel</t>
  </si>
  <si>
    <t>FY23 Intracontinental</t>
  </si>
  <si>
    <t>Gen 2 - housed in 20' container</t>
  </si>
  <si>
    <t>Power generation unit 2 housed in 20' shipping container</t>
  </si>
  <si>
    <t>In McMurdo</t>
  </si>
  <si>
    <t>SPoT</t>
  </si>
  <si>
    <t>Gens 2 &amp; 3 need to be tranferred from ISO2 sleds that are limited to use on improved surfaces only. Will require crane for onload/offload  - use belly band to support container sidewalls during lift.</t>
  </si>
  <si>
    <t>Gen 3 - housed in 20' container</t>
  </si>
  <si>
    <t>Power generation unit 3 housed in 20' shipping container</t>
  </si>
  <si>
    <t>287 Loader</t>
  </si>
  <si>
    <t>Required onsite early in FY23 for refit/pre-drill activity support unless ASC can supply dedicated loader for Upgrade use</t>
  </si>
  <si>
    <t>No*</t>
  </si>
  <si>
    <t>*Required onsite early in FY23 for refit/pre-drill activity support unless ASC can supply dedicated loader for Upgrade use</t>
  </si>
  <si>
    <t>Fuel Tower</t>
  </si>
  <si>
    <t xml:space="preserve">Bermed in McM - will require McM fork or crane support. </t>
  </si>
  <si>
    <t>Bermed in McMurdo - SPOTSA on UNL flatrack - overland shipment preferred due to complexities of air transport certification - can be laid on side once drained</t>
  </si>
  <si>
    <t>*While this shipment is not on the critical path additional ASC crane support will be required to overcome delayed arrival or sleds furnished from the South Pole inventory</t>
  </si>
  <si>
    <t>8' container moves with contents by LC130 or is broken down for movement by Basler</t>
  </si>
  <si>
    <t>For air shipment container contents will need to be unloaded and palletized</t>
  </si>
  <si>
    <t>Yes*</t>
  </si>
  <si>
    <t>*If this shipment is delayed 480 volt power generation support will be required in FW YR 1 by the contractor. Aside from the CRREL generator (far larger than required with high fuel burn rate) the capacity does not currently exist at the Pole.</t>
  </si>
  <si>
    <t>Weight from Gen 1 shipment information see picture</t>
  </si>
  <si>
    <t>Required onsite in FS Y1 for final integration and pre-drill activities</t>
  </si>
  <si>
    <t>FY24 Intercontinental</t>
  </si>
  <si>
    <t>ICL power and timing electronics</t>
  </si>
  <si>
    <t>1 crate containing rackmount electronics for power and timing systems - Do Not Freeze</t>
  </si>
  <si>
    <t>ICL patch cables and patch panels</t>
  </si>
  <si>
    <t>Standard vessel shipping - can overwinter in McM if shipped earlier - Do Not  Deep Freeze</t>
  </si>
  <si>
    <t xml:space="preserve">Spare Combo cable </t>
  </si>
  <si>
    <t>Spare cable for Return Water Cable Reel - on spool</t>
  </si>
  <si>
    <t>Spare required for drill season</t>
  </si>
  <si>
    <t>Spare Drill Cable</t>
  </si>
  <si>
    <t>Standard vessel shipping - can overwinter in McM. Cable on steel spool.</t>
  </si>
  <si>
    <t>Computing/controls components</t>
  </si>
  <si>
    <t>Computing and controls equipment (Motor drives and other sensitive electronics) - Do Not Freeze</t>
  </si>
  <si>
    <t>Required onsite in FW YR 2 to support controls system tasking</t>
  </si>
  <si>
    <t>Driller resupply/refit components -  8'  Container</t>
  </si>
  <si>
    <t>8' Mini Milvan; Consumables/drill components</t>
  </si>
  <si>
    <t>Items identifed in prior field season - 8' container moves with contents overland or by air</t>
  </si>
  <si>
    <t>Drill refit components</t>
  </si>
  <si>
    <t>Single crate. Consumables/drill refit components</t>
  </si>
  <si>
    <t>Comsur</t>
  </si>
  <si>
    <t>Items identifed in prior field season</t>
  </si>
  <si>
    <t>Drill Heads for winterover storage - ICL  - Do Not Freeze</t>
  </si>
  <si>
    <t xml:space="preserve">Drill Heads for winterover storage - ICL  - Do Not Freeze </t>
  </si>
  <si>
    <t xml:space="preserve">Installation Hardware  87-93 </t>
  </si>
  <si>
    <t>Installation hardware for winterover storage at Pole</t>
  </si>
  <si>
    <t xml:space="preserve">Installation Weights  87-93 </t>
  </si>
  <si>
    <t>Installation weights for winterover storage at Pole</t>
  </si>
  <si>
    <t>Calibration Devices 87-88</t>
  </si>
  <si>
    <t>Special Devices 87-88</t>
  </si>
  <si>
    <t>Misc. Science Equipment - FY24</t>
  </si>
  <si>
    <t xml:space="preserve">Scientific and test equipment (SPAT, DCM et al.) - Do Not Freeze </t>
  </si>
  <si>
    <t>Breakout cables for strings 87-88</t>
  </si>
  <si>
    <t>Standard vessel shipping.  2 wooden crates containing spooled breakout cable assemblies - 96 cf / 1,000 lbs each - Do Not Deep Freeze</t>
  </si>
  <si>
    <t>Breakout cables for strings 89-93</t>
  </si>
  <si>
    <t>Main (downhole) load members 87-93</t>
  </si>
  <si>
    <t>Main (downhole) cables 87-93</t>
  </si>
  <si>
    <t>String Sensors 87-88</t>
  </si>
  <si>
    <t>DESY-CHC</t>
  </si>
  <si>
    <t>CHC - MCM</t>
  </si>
  <si>
    <t>USAP  Air</t>
  </si>
  <si>
    <t>Optical sensors for 2 strings from Germany (mDOMs) (SPARES) - Do Not Deep Freeze</t>
  </si>
  <si>
    <t>FieldHub electronics</t>
  </si>
  <si>
    <t>Required onsite for FY24 installation. 1 crate containing readout electronics for installation in ICL - Do Not Freeze</t>
  </si>
  <si>
    <t>DESY</t>
  </si>
  <si>
    <t>String Sensors 87 &amp; 88</t>
  </si>
  <si>
    <t>Sensors (D-Eggs) pallets with 8 sensors  at Pole overwinter - Cryo location - Do Not Deep Freeze</t>
  </si>
  <si>
    <t>Chiba</t>
  </si>
  <si>
    <t xml:space="preserve"> ChibaU - CHC</t>
  </si>
  <si>
    <t>Cargo shipment by CHU</t>
  </si>
  <si>
    <t>ChibaU - CHC</t>
  </si>
  <si>
    <t>Sensors (D-Eggs) pallets with 12 sensors  at Pole overwinter - Cryo location - Do Not Deep Freeze</t>
  </si>
  <si>
    <t>Fuel to support FY24 field season - Base fuel, firn drilling &amp; over winter heating</t>
  </si>
  <si>
    <t>FY24 Intracontinental</t>
  </si>
  <si>
    <t>Gen 1 - housed in 20' container</t>
  </si>
  <si>
    <t>Power generation unit 1 housed in 20' shipping container</t>
  </si>
  <si>
    <t>Will require crane for onload/offload  - use belly band to support container sidewalls during lift.</t>
  </si>
  <si>
    <t>Gen hoods Discharge Hoods - currently staged in McMurdo</t>
  </si>
  <si>
    <t>Generator air discharge hoods , sheet metal, loose - stored on berm at SPOTSA</t>
  </si>
  <si>
    <t>Testing/limited operation of Gens can be accomplished without hoods - Hoods required for the drill season</t>
  </si>
  <si>
    <t>Firn Drill</t>
  </si>
  <si>
    <t>Bermed in McMurdo - SPOTSA</t>
  </si>
  <si>
    <t>Firn Drill Components - 1</t>
  </si>
  <si>
    <t xml:space="preserve">Firn drill sheave. Required Field Season 2 for final refit &amp; functional testing </t>
  </si>
  <si>
    <t>Firn Drill Components - 2</t>
  </si>
  <si>
    <t xml:space="preserve">Firn drill drillhead. Required Field Season 2 for final refit &amp; functional testing </t>
  </si>
  <si>
    <t>Weight stack and crates</t>
  </si>
  <si>
    <t>Bermed in McM - will require McM fork support. Drill head weight stack and remaining bermed crates at SPoTSA</t>
  </si>
  <si>
    <t>Bermed in McMurdo - SPOTSA on UNL flatrack</t>
  </si>
  <si>
    <t>HPU 1</t>
  </si>
  <si>
    <t>HPU 1 (University of Nebraska - Lincoln asset) - 40' container housing heating plant on ISO sled</t>
  </si>
  <si>
    <t xml:space="preserve">HPU 1 integration with Rodwell system required before drill season on it's own sled which will require evaluation and repair - Stored at SPOTSA </t>
  </si>
  <si>
    <t>FY25 Intercontinental</t>
  </si>
  <si>
    <t>Computing and controls equipment (Sensor, motor drives and other sensitive electronics) - Do Not Freeze</t>
  </si>
  <si>
    <t>ComAir</t>
  </si>
  <si>
    <t>Calibration Devices 89-93</t>
  </si>
  <si>
    <t>Misc. Science Equipment - FY25</t>
  </si>
  <si>
    <t>Scientific and test equipment  (Handheld test devices, Paros, et al.) - Do Not Freeze</t>
  </si>
  <si>
    <t>Dust logging device</t>
  </si>
  <si>
    <t>Blue Logging device - sensitive equipment - Do Not Freeze</t>
  </si>
  <si>
    <t>Green Logging device - sensitive equipment - Do Not Freeze</t>
  </si>
  <si>
    <t>Electronics parts - sensitive equipment - Do Not Freeze</t>
  </si>
  <si>
    <t>String Sensors 89-93</t>
  </si>
  <si>
    <t>Optical Sensors for 5 strings from MSU (mDOMs) - Do Not Deep Freeze</t>
  </si>
  <si>
    <t>DM-Ice</t>
  </si>
  <si>
    <t>Yale</t>
  </si>
  <si>
    <t>Yale-PTH</t>
  </si>
  <si>
    <t>Special Devices 89-93</t>
  </si>
  <si>
    <t>Sensors (D-Eggs) pallets with 8 sensors in McMurdo overwinter - Do Not Deep Freeze</t>
  </si>
  <si>
    <t>Sensors (D-Eggs) pallets with 12 sensors  in McMurdo overwinter - Do Not Deep Freeze</t>
  </si>
  <si>
    <t>FY25 Intracontinental</t>
  </si>
  <si>
    <t>Unit weight (lbs)</t>
  </si>
  <si>
    <t>Total Weight (lbs) = quantity x unit weight</t>
  </si>
  <si>
    <t>Basis of Estimate</t>
  </si>
  <si>
    <r>
      <t xml:space="preserve">Date of expected  or </t>
    </r>
    <r>
      <rPr>
        <b/>
        <i/>
        <sz val="12"/>
        <color theme="1"/>
        <rFont val="Calibri"/>
        <family val="2"/>
        <scheme val="minor"/>
      </rPr>
      <t>actual</t>
    </r>
    <r>
      <rPr>
        <b/>
        <sz val="12"/>
        <color theme="1"/>
        <rFont val="Calibri"/>
        <family val="2"/>
        <scheme val="minor"/>
      </rPr>
      <t xml:space="preserve">  completion </t>
    </r>
  </si>
  <si>
    <r>
      <t xml:space="preserve">Date of expected or </t>
    </r>
    <r>
      <rPr>
        <b/>
        <i/>
        <sz val="12"/>
        <color theme="1"/>
        <rFont val="Calibri"/>
        <family val="2"/>
        <scheme val="minor"/>
      </rPr>
      <t>actual</t>
    </r>
    <r>
      <rPr>
        <b/>
        <sz val="12"/>
        <color theme="1"/>
        <rFont val="Calibri"/>
        <family val="2"/>
        <scheme val="minor"/>
      </rPr>
      <t xml:space="preserve"> shipment </t>
    </r>
  </si>
  <si>
    <r>
      <t xml:space="preserve">Date Item expected or </t>
    </r>
    <r>
      <rPr>
        <b/>
        <i/>
        <sz val="12"/>
        <color theme="1"/>
        <rFont val="Calibri"/>
        <family val="2"/>
        <scheme val="minor"/>
      </rPr>
      <t>arrived</t>
    </r>
    <r>
      <rPr>
        <b/>
        <sz val="12"/>
        <color theme="1"/>
        <rFont val="Calibri"/>
        <family val="2"/>
        <scheme val="minor"/>
      </rPr>
      <t xml:space="preserve"> to MCM</t>
    </r>
  </si>
  <si>
    <t>Intercontinental shipping</t>
  </si>
  <si>
    <t>Intracontinental shipping</t>
  </si>
  <si>
    <t>Validator 1
(SME)</t>
  </si>
  <si>
    <t>Validator 2
(Logistics)</t>
  </si>
  <si>
    <t>actual</t>
  </si>
  <si>
    <t>D. Gibson</t>
  </si>
  <si>
    <t>I. McEwen</t>
  </si>
  <si>
    <r>
      <rPr>
        <sz val="12"/>
        <color rgb="FFFF0000"/>
        <rFont val="Calibri"/>
        <family val="2"/>
        <scheme val="minor"/>
      </rPr>
      <t>Gens 2 &amp; 3 need to be tranferred from ISO2 sleds that are limited to use on improved surfaces only</t>
    </r>
    <r>
      <rPr>
        <sz val="12"/>
        <rFont val="Calibri"/>
        <family val="2"/>
        <scheme val="minor"/>
      </rPr>
      <t>. Will require crane for onload/offload  - use belly band to support container sidewalls during lift.</t>
    </r>
  </si>
  <si>
    <r>
      <t xml:space="preserve">*Required onsite early in FY23 for refit/pre-drill activity support </t>
    </r>
    <r>
      <rPr>
        <i/>
        <sz val="12"/>
        <rFont val="Calibri"/>
        <family val="2"/>
        <scheme val="minor"/>
      </rPr>
      <t>unless ASC can supply dedicated loader for Upgrade use</t>
    </r>
  </si>
  <si>
    <t>McMurdo totals:</t>
  </si>
  <si>
    <t>TEU=&gt;</t>
  </si>
  <si>
    <t>Pt. Hueneme totals:</t>
  </si>
  <si>
    <t>estimated</t>
  </si>
  <si>
    <r>
      <t xml:space="preserve">Components and equipment to support field season 1 controls system tasking - ComSur - </t>
    </r>
    <r>
      <rPr>
        <sz val="12"/>
        <color rgb="FFFF0000"/>
        <rFont val="Calibri"/>
        <family val="2"/>
        <scheme val="minor"/>
      </rPr>
      <t>Do Not Freeze</t>
    </r>
  </si>
  <si>
    <r>
      <t xml:space="preserve">1 crate containing rackmount electronics for power and timing systems - </t>
    </r>
    <r>
      <rPr>
        <sz val="12"/>
        <color rgb="FFFF0000"/>
        <rFont val="Calibri"/>
        <family val="2"/>
        <scheme val="minor"/>
      </rPr>
      <t>Do Not Freeze</t>
    </r>
  </si>
  <si>
    <t>J. Kelley</t>
  </si>
  <si>
    <t>D. Tosi</t>
  </si>
  <si>
    <r>
      <t xml:space="preserve">Standard vessel shipping - can overwinter in McM if shipped earlier - </t>
    </r>
    <r>
      <rPr>
        <sz val="12"/>
        <color rgb="FFFF0000"/>
        <rFont val="Calibri (Body)"/>
      </rPr>
      <t>Do Not  Deep Freeze</t>
    </r>
  </si>
  <si>
    <t>DNDF [TBD]</t>
  </si>
  <si>
    <t xml:space="preserve">(*) storage in McMurdo pending low temperature test </t>
  </si>
  <si>
    <r>
      <t xml:space="preserve">ARA (Antarctic Rodwell Appartus) - downhole pump controller, ePump controller, splash cam kit, and accessories - </t>
    </r>
    <r>
      <rPr>
        <sz val="12"/>
        <color rgb="FFFF0000"/>
        <rFont val="Calibri"/>
        <family val="2"/>
        <scheme val="minor"/>
      </rPr>
      <t>Do Not Freeze</t>
    </r>
  </si>
  <si>
    <r>
      <t xml:space="preserve">Computing and controls equipment (Motor drives and other sensitive electronics) - </t>
    </r>
    <r>
      <rPr>
        <sz val="12"/>
        <color rgb="FFFF0000"/>
        <rFont val="Calibri"/>
        <family val="2"/>
        <scheme val="minor"/>
      </rPr>
      <t>Do Not Freeze</t>
    </r>
  </si>
  <si>
    <t>Drill Heads DNF - X</t>
  </si>
  <si>
    <r>
      <rPr>
        <sz val="12"/>
        <rFont val="Calibri"/>
        <family val="2"/>
        <scheme val="minor"/>
      </rPr>
      <t>Drill Heads for winterover storage - ICL  -</t>
    </r>
    <r>
      <rPr>
        <sz val="12"/>
        <color rgb="FFFF0000"/>
        <rFont val="Calibri"/>
        <family val="2"/>
        <scheme val="minor"/>
      </rPr>
      <t xml:space="preserve"> Do Not Freeze</t>
    </r>
  </si>
  <si>
    <t>One drill head shipped one year early for ull system wet-test</t>
  </si>
  <si>
    <t>Drill Heads DNF - Y</t>
  </si>
  <si>
    <t>Drill Heads DNF - R</t>
  </si>
  <si>
    <r>
      <rPr>
        <sz val="12"/>
        <rFont val="Calibri"/>
        <family val="2"/>
        <scheme val="minor"/>
      </rPr>
      <t>Drill Heads for winterover storage - ICL  -</t>
    </r>
    <r>
      <rPr>
        <sz val="12"/>
        <color rgb="FFFF0000"/>
        <rFont val="Calibri"/>
        <family val="2"/>
        <scheme val="minor"/>
      </rPr>
      <t xml:space="preserve"> Do Not Freeze </t>
    </r>
  </si>
  <si>
    <r>
      <t xml:space="preserve">Computing and controls equipment (Sensor, motor drives and other sensitive electronics) - </t>
    </r>
    <r>
      <rPr>
        <sz val="12"/>
        <color rgb="FFFF0000"/>
        <rFont val="Calibri"/>
        <family val="2"/>
        <scheme val="minor"/>
      </rPr>
      <t>Do Not Freeze</t>
    </r>
  </si>
  <si>
    <t>Calibration/Special Devices 87-88</t>
  </si>
  <si>
    <r>
      <t xml:space="preserve">3+1 PencilBeams from UW, 2+1 pDOM and 1+1 LOMs - </t>
    </r>
    <r>
      <rPr>
        <sz val="12"/>
        <color rgb="FFFF0000"/>
        <rFont val="Calibri"/>
        <family val="2"/>
        <scheme val="minor"/>
      </rPr>
      <t>Do Not Deep Freeze</t>
    </r>
  </si>
  <si>
    <t>use mDOM as estimate</t>
  </si>
  <si>
    <t>DNDF [-40C]</t>
  </si>
  <si>
    <t>D. Williams</t>
  </si>
  <si>
    <r>
      <t xml:space="preserve">Special devices for 2 strings from UW (4+1 Radio Pulsers (all strings) 1+1 Radio Receivers, 3+1 FOM)  - </t>
    </r>
    <r>
      <rPr>
        <sz val="12"/>
        <color rgb="FFFF0000"/>
        <rFont val="Calibri"/>
        <family val="2"/>
        <scheme val="minor"/>
      </rPr>
      <t>Do Not Deep Freeze</t>
    </r>
  </si>
  <si>
    <t>preliminary</t>
  </si>
  <si>
    <t>UWM/Kansas</t>
  </si>
  <si>
    <t>S. Boeser</t>
  </si>
  <si>
    <t>4+1 Radio Pulser, weight  50 kg. 1+1 Radio receiver, assume mDOM weight, 3+1 FOM (assume mDOM weight) + 2ftx2ftx4ft FOM box (50 lbs).  Special Devices from UW. FTS, seismometer missing from estimate.  250 lbs crate estimate</t>
  </si>
  <si>
    <r>
      <t xml:space="preserve">Scientific and test equipment (SPAT, DCM et al.) - </t>
    </r>
    <r>
      <rPr>
        <sz val="12"/>
        <color rgb="FFFF0000"/>
        <rFont val="Calibri"/>
        <family val="2"/>
        <scheme val="minor"/>
      </rPr>
      <t>Do Not Freeze</t>
    </r>
    <r>
      <rPr>
        <sz val="12"/>
        <rFont val="Calibri"/>
        <family val="2"/>
        <scheme val="minor"/>
      </rPr>
      <t xml:space="preserve"> </t>
    </r>
  </si>
  <si>
    <t>T. Karg</t>
  </si>
  <si>
    <t>Calibration/Special Devices  89-93</t>
  </si>
  <si>
    <r>
      <t xml:space="preserve">8+1 PencilBeams, 12+1 pDOMs from UW - </t>
    </r>
    <r>
      <rPr>
        <sz val="12"/>
        <color rgb="FFFF0000"/>
        <rFont val="Calibri"/>
        <family val="2"/>
        <scheme val="minor"/>
      </rPr>
      <t>Do Not Deep Freeze</t>
    </r>
  </si>
  <si>
    <r>
      <t>Scientific and test equipment  (Handheld test devices, Paros, et al.) -</t>
    </r>
    <r>
      <rPr>
        <sz val="12"/>
        <color rgb="FFFF0000"/>
        <rFont val="Calibri"/>
        <family val="2"/>
        <scheme val="minor"/>
      </rPr>
      <t xml:space="preserve"> Do Not Freeze</t>
    </r>
  </si>
  <si>
    <r>
      <t xml:space="preserve">Blue Logging device - sensitive equipment - </t>
    </r>
    <r>
      <rPr>
        <sz val="12"/>
        <color rgb="FFFF0000"/>
        <rFont val="Calibri"/>
        <family val="2"/>
        <scheme val="minor"/>
      </rPr>
      <t>Do Not Freeze</t>
    </r>
  </si>
  <si>
    <t>as in 2019-2020</t>
  </si>
  <si>
    <r>
      <t xml:space="preserve">Green Logging device - sensitive equipment - </t>
    </r>
    <r>
      <rPr>
        <sz val="12"/>
        <color rgb="FFFF0000"/>
        <rFont val="Calibri"/>
        <family val="2"/>
        <scheme val="minor"/>
      </rPr>
      <t>Do Not Freeze</t>
    </r>
  </si>
  <si>
    <r>
      <t xml:space="preserve">Electronics parts - sensitive equipment - </t>
    </r>
    <r>
      <rPr>
        <sz val="12"/>
        <color rgb="FFFF0000"/>
        <rFont val="Calibri"/>
        <family val="2"/>
        <scheme val="minor"/>
      </rPr>
      <t>Do Not Freeze</t>
    </r>
  </si>
  <si>
    <t>Logging winch</t>
  </si>
  <si>
    <t xml:space="preserve">Winch to be used for Dust Logging </t>
  </si>
  <si>
    <t>IDP deep logging winch for reference</t>
  </si>
  <si>
    <t>Used weights and cubes of IDP deep logging winch. Send back end of season</t>
  </si>
  <si>
    <t>Logging winch control box</t>
  </si>
  <si>
    <r>
      <t xml:space="preserve">Control Box for winch for Dust Logging  - sensitive equipment - </t>
    </r>
    <r>
      <rPr>
        <sz val="12"/>
        <color rgb="FFFF0000"/>
        <rFont val="Calibri"/>
        <family val="2"/>
        <scheme val="minor"/>
      </rPr>
      <t>Do Not Freeze</t>
    </r>
  </si>
  <si>
    <t>U. Wisconsin totals:</t>
  </si>
  <si>
    <t>T. DeYoung</t>
  </si>
  <si>
    <t>Each is 66" x 30" x 14", each is 112 lbs. Assume Folding crate</t>
  </si>
  <si>
    <t xml:space="preserve">Palletized wooden cable drums (Qty: 7). Can overwinter in MCM. </t>
  </si>
  <si>
    <r>
      <t xml:space="preserve">Standard vessel shipping.  2 wooden crates containing spooled breakout cable assemblies - 96 cf / 1,000 lbs each - </t>
    </r>
    <r>
      <rPr>
        <sz val="12"/>
        <color rgb="FFFF0000"/>
        <rFont val="Calibri (Body)"/>
      </rPr>
      <t>Do Not Deep Freeze</t>
    </r>
  </si>
  <si>
    <t>DNDF[-40C](*)</t>
  </si>
  <si>
    <r>
      <t xml:space="preserve">Stored in McMurdo FY24. 5 wooden crates containing spooled breakout cable assemblies - 96 cf/ 1,000 lbs each (preliminary) - </t>
    </r>
    <r>
      <rPr>
        <sz val="12"/>
        <color rgb="FFFF0000"/>
        <rFont val="Calibri (Body)"/>
      </rPr>
      <t xml:space="preserve"> Do Not Deep Freeze</t>
    </r>
  </si>
  <si>
    <t xml:space="preserve">Preliminary estimate of weight and size.  
(*) storage in McMurdo pending low temperature test  </t>
  </si>
  <si>
    <r>
      <t xml:space="preserve">May be possible to store in McMurdo until drill season - </t>
    </r>
    <r>
      <rPr>
        <sz val="12"/>
        <color rgb="FFFF0000"/>
        <rFont val="Calibri"/>
        <family val="2"/>
        <scheme val="minor"/>
      </rPr>
      <t>Do Not Deep Freeze</t>
    </r>
  </si>
  <si>
    <r>
      <t>Optical Sensors for 5 strings from MSU (mDOMs) -</t>
    </r>
    <r>
      <rPr>
        <sz val="12"/>
        <color rgb="FFFF0000"/>
        <rFont val="Calibri"/>
        <family val="2"/>
        <scheme val="minor"/>
      </rPr>
      <t xml:space="preserve"> Do Not Deep Freeze</t>
    </r>
  </si>
  <si>
    <t>final weight(**)</t>
  </si>
  <si>
    <r>
      <t>Optical Sensors for 5 strings from MSU (mDOMs) containers (TBD) -</t>
    </r>
    <r>
      <rPr>
        <sz val="12"/>
        <color rgb="FFFF0000"/>
        <rFont val="Calibri"/>
        <family val="2"/>
        <scheme val="minor"/>
      </rPr>
      <t xml:space="preserve"> Do Not Deep Freeze</t>
    </r>
  </si>
  <si>
    <t>see notes in item above</t>
  </si>
  <si>
    <t>Assume 2x20HC containers for transport on COMSUR (TBC). Pallets could be loaded to 53 ft truck and loaded into a loaned container in PTH but this would increase touch points (and risk)</t>
  </si>
  <si>
    <t>MSU Totals:</t>
  </si>
  <si>
    <r>
      <t xml:space="preserve">DM-ice (two modules for string 89 and 90) - </t>
    </r>
    <r>
      <rPr>
        <sz val="12"/>
        <color rgb="FFFF0000"/>
        <rFont val="Calibri"/>
        <family val="2"/>
        <scheme val="minor"/>
      </rPr>
      <t>Do Not Deep Freeze</t>
    </r>
  </si>
  <si>
    <t>M. Kauer</t>
  </si>
  <si>
    <t>Other Institutions Totals:</t>
  </si>
  <si>
    <r>
      <t xml:space="preserve">Optical sensors for 2 strings from Germany (mDOMs) (spares included) - </t>
    </r>
    <r>
      <rPr>
        <sz val="12"/>
        <color rgb="FFFF0000"/>
        <rFont val="Calibri"/>
        <family val="2"/>
        <scheme val="minor"/>
      </rPr>
      <t>Do Not Deep Freeze</t>
    </r>
  </si>
  <si>
    <t>mDOM weight is 62 lbs (25kg/sensor + 3 kg/box) + 35kg pallet, assume 8 mDOMs/pallet - 116 to be deployed + 12 spares - 
(**) shipped in 20 HC container. Container weight not included in the assumption that pallet will be taken out in CHC.</t>
  </si>
  <si>
    <r>
      <t xml:space="preserve">Optical sensors for 2 strings from Germany (mDOMs) (SPARES) - </t>
    </r>
    <r>
      <rPr>
        <sz val="12"/>
        <color rgb="FFFF0000"/>
        <rFont val="Calibri (Body)"/>
      </rPr>
      <t>Do Not Deep Freeze</t>
    </r>
  </si>
  <si>
    <t>mDOM weight is 62 lbs (25kg/sensor + 3 kg/box) + 35kg pallet, assume 8 mDOMs/pallet - 
(**) shipped in 20 HC container. Container weight not included in the assumption that pallet will be taken out in CHC.</t>
  </si>
  <si>
    <r>
      <t xml:space="preserve">Special devices for 2 strings from DESY/Germany/Sweden (8 WOMs, 0 Abalone) + spares - </t>
    </r>
    <r>
      <rPr>
        <sz val="12"/>
        <color rgb="FFFF0000"/>
        <rFont val="Calibri (Body)"/>
      </rPr>
      <t>Do Not Deep Freeze</t>
    </r>
  </si>
  <si>
    <t>Mainz</t>
  </si>
  <si>
    <t xml:space="preserve">8 WOMs (no spares) - AH not included for now. Assume 150 lbs crate.  </t>
  </si>
  <si>
    <r>
      <t xml:space="preserve">Calibration devices for 2 strings from DESY/Germany/Sweden (4+2 POCAMs, 3+1 Acoustic sensors,  2+1 Swedish Cameras) - </t>
    </r>
    <r>
      <rPr>
        <sz val="12"/>
        <color rgb="FFFF0000"/>
        <rFont val="Calibri (Body)"/>
      </rPr>
      <t>Do Not Deep Freeze</t>
    </r>
  </si>
  <si>
    <t>TUM/Aachen/Sweden</t>
  </si>
  <si>
    <t>Calibration devices for strings 87-88 = 2+1 Sweden Camera + 3+1 Acoustic Module + 4+1 POCAM, including spares, 200 lbs crate</t>
  </si>
  <si>
    <r>
      <t xml:space="preserve">Required onsite for FY24 installation. 1 crate containing readout electronics for installation in ICL - </t>
    </r>
    <r>
      <rPr>
        <sz val="12"/>
        <color rgb="FFFF0000"/>
        <rFont val="Calibri"/>
        <family val="2"/>
        <scheme val="minor"/>
      </rPr>
      <t>Do Not Freeze</t>
    </r>
  </si>
  <si>
    <t xml:space="preserve">Field Hubs are 442mm x 480mm x 133 mm (17.4" x 18.9" x 5.2") and weight maybe 10 lb each.  100 lbs crate. </t>
  </si>
  <si>
    <r>
      <t xml:space="preserve">Optical sensors for 5 strings from Germany (mDOMs) - </t>
    </r>
    <r>
      <rPr>
        <sz val="12"/>
        <color rgb="FFFF0000"/>
        <rFont val="Calibri"/>
        <family val="2"/>
        <scheme val="minor"/>
      </rPr>
      <t>Do Not Deep Freeze</t>
    </r>
  </si>
  <si>
    <t>mDOM weight is 62 lbs (25kg/sensor + 3 kg/box) + 35kg pallet, assume 8 mDOMs/pallet - 190 to be deployed + 10 spares.
(**) shipped in 20 HC container. Container weight not included in the assumption that pallet will be taken out in CHC.</t>
  </si>
  <si>
    <r>
      <t xml:space="preserve">Special devices for 5 remaining strings from DESY/Germany/Sweden (6 WOMs,  3 Abalone Hubs or WOM Traps)  no spares - </t>
    </r>
    <r>
      <rPr>
        <sz val="12"/>
        <color rgb="FFFF0000"/>
        <rFont val="Calibri (Body)"/>
      </rPr>
      <t>Do Not Deep Freeze</t>
    </r>
  </si>
  <si>
    <t>6 Special Devices from Germany 6 (WOM + 0 AH) including 0 spare for each. Assume 170 lbs crate.</t>
  </si>
  <si>
    <r>
      <t xml:space="preserve">Calibration for 5 strings from DESY/Germany/Sweden (17+2 POCAMs, 7+ 1 Acoustic sensors,  3+ 1 Swedish Cameras) including spares - </t>
    </r>
    <r>
      <rPr>
        <sz val="12"/>
        <color rgb="FFFF0000"/>
        <rFont val="Calibri (Body)"/>
      </rPr>
      <t>Do Not Deep Freeze</t>
    </r>
  </si>
  <si>
    <t>Calibration devices for strings 89-93 = 3+1 Sweden Camera,7+1 + Acoustic Module,17 +1 POCAM, including spares, 200 lbs crate</t>
  </si>
  <si>
    <t>DESY/Aachen/TUM/Sweden etc Totals:</t>
  </si>
  <si>
    <r>
      <t xml:space="preserve">Sensors (D-Eggs) pallets with 8 sensors  at Pole overwinter - Cryo location - </t>
    </r>
    <r>
      <rPr>
        <sz val="12"/>
        <color rgb="FFFF0000"/>
        <rFont val="Calibri"/>
        <family val="2"/>
        <scheme val="minor"/>
      </rPr>
      <t>Do Not Deep Freeze</t>
    </r>
  </si>
  <si>
    <t>preliminary(*)</t>
  </si>
  <si>
    <t>S. Yoshida</t>
  </si>
  <si>
    <t>Pallet sizes are under review. (*) shipped in 20 and 40ft container. Container weight not included in the assumption that pallet will be taken out in CHC.</t>
  </si>
  <si>
    <r>
      <t xml:space="preserve">Sensors (D-Eggs) pallets with 8 sensors  at Pole overwinter (SPARES - TBD) - Cryo location - </t>
    </r>
    <r>
      <rPr>
        <sz val="12"/>
        <color rgb="FFFF0000"/>
        <rFont val="Calibri"/>
        <family val="2"/>
        <scheme val="minor"/>
      </rPr>
      <t>Do Not Deep Freeze</t>
    </r>
    <r>
      <rPr>
        <sz val="12"/>
        <rFont val="Calibri"/>
        <family val="2"/>
        <scheme val="minor"/>
      </rPr>
      <t xml:space="preserve"> </t>
    </r>
  </si>
  <si>
    <t>Pallet sizes are under review. SPARES number to be confirmed. (*) shipped in 20 and 40ft container. Container weight not included in the assumption that pallet will be taken out in CHC.</t>
  </si>
  <si>
    <r>
      <t xml:space="preserve">Sensors (D-Eggs) pallets with 12 sensors  at Pole overwinter - Cryo location - </t>
    </r>
    <r>
      <rPr>
        <sz val="12"/>
        <color rgb="FFFF0000"/>
        <rFont val="Calibri"/>
        <family val="2"/>
        <scheme val="minor"/>
      </rPr>
      <t>Do Not Deep Freeze</t>
    </r>
  </si>
  <si>
    <r>
      <t xml:space="preserve">Sensors (D-Eggs) pallets with 12 sensors  at Pole overwinter (SPARES - TBD)- Cryo location - </t>
    </r>
    <r>
      <rPr>
        <sz val="12"/>
        <color rgb="FFFF0000"/>
        <rFont val="Calibri"/>
        <family val="2"/>
        <scheme val="minor"/>
      </rPr>
      <t>Do Not Deep Freeze</t>
    </r>
  </si>
  <si>
    <r>
      <t xml:space="preserve">Sensors (D-Eggs) pallets with 8 sensors in McMurdo overwinter - </t>
    </r>
    <r>
      <rPr>
        <sz val="12"/>
        <color rgb="FFFF0000"/>
        <rFont val="Calibri"/>
        <family val="2"/>
        <scheme val="minor"/>
      </rPr>
      <t>Do Not Deep Freeze</t>
    </r>
  </si>
  <si>
    <r>
      <t xml:space="preserve">Sensors (D-Eggs) pallets with 12 sensors  in McMurdo overwinter - </t>
    </r>
    <r>
      <rPr>
        <sz val="12"/>
        <color rgb="FFFF0000"/>
        <rFont val="Calibri"/>
        <family val="2"/>
        <scheme val="minor"/>
      </rPr>
      <t>Do Not Deep Freeze</t>
    </r>
  </si>
  <si>
    <t>Chiba Totals:</t>
  </si>
  <si>
    <t>Field Season 1 Fuel</t>
  </si>
  <si>
    <t>T. Benson</t>
  </si>
  <si>
    <t>Field Season 2 Fuel</t>
  </si>
  <si>
    <t>Field Season 2 Fuel Contingency</t>
  </si>
  <si>
    <t>Field Season 3 Fuel</t>
  </si>
  <si>
    <t>Fuel to support FY25 field season - Base fuel &amp; deep drilling</t>
  </si>
  <si>
    <t>Field Season 3 Fuel Contingency</t>
  </si>
  <si>
    <t>Fuel Totals:</t>
  </si>
  <si>
    <t>All IC/Upgrade cargo volume:</t>
  </si>
  <si>
    <t>Legend:</t>
  </si>
  <si>
    <t>Cargo Item</t>
  </si>
  <si>
    <t>Item to be procured or fabricated</t>
  </si>
  <si>
    <t>Description</t>
  </si>
  <si>
    <t>Brief description of item</t>
  </si>
  <si>
    <t>Owner/Guardian</t>
  </si>
  <si>
    <t>UWIsc/ICNO-U Project Team member responsible for completion</t>
  </si>
  <si>
    <t>Completion Date</t>
  </si>
  <si>
    <t>Date in PMB for completion (mm/dd/yy)</t>
  </si>
  <si>
    <t>Shipment Date</t>
  </si>
  <si>
    <t>Date in PMB for shipment (mm/dd/yy)</t>
  </si>
  <si>
    <t>Weight</t>
  </si>
  <si>
    <t>Pounds (lbs)</t>
  </si>
  <si>
    <t>Dimensions</t>
  </si>
  <si>
    <t>General Assumption</t>
  </si>
  <si>
    <t>All cargo is destined for South Pole</t>
  </si>
  <si>
    <t>Routing Options</t>
  </si>
  <si>
    <t>Port Hueneme&gt;&gt;Christchurch&gt;&gt;McMurdo</t>
  </si>
  <si>
    <t>Transportation Options</t>
  </si>
  <si>
    <t>USAP Vessel, Commercial ship or air carrier (COMSUR or COMAIR), C-17 (CHC-MCM), LC-130 or SPoT (MCM-SPA)</t>
  </si>
  <si>
    <t>Month for Items expected at South Pole</t>
  </si>
  <si>
    <t>Needed on-site date (Nov, Dec, or Jan)</t>
  </si>
  <si>
    <t>Grouping by WPs could be done after the "cargo pipeline" is set by the item's "origin"</t>
  </si>
  <si>
    <t xml:space="preserve">Field season to finishing EHWD refurbishment </t>
  </si>
  <si>
    <t>Pre-drilling season: staging Drill Camp, firn holes shallow drilling</t>
  </si>
  <si>
    <t>The season of drilling deep ice holes &amp; deploying DOMs</t>
  </si>
  <si>
    <t>Do Not Freeze</t>
  </si>
  <si>
    <t>Do Not Deep Freeze [min Temperature for storage] - for storage temp &gt; -53C</t>
  </si>
  <si>
    <t>CROSS CHECKS</t>
  </si>
  <si>
    <t>lbs</t>
  </si>
  <si>
    <t>inter-continental</t>
  </si>
  <si>
    <t>intra-continental</t>
  </si>
  <si>
    <t>FY22 inter</t>
  </si>
  <si>
    <t>FY23 intra</t>
  </si>
  <si>
    <t>FY23 inter</t>
  </si>
  <si>
    <t>FY24 inter</t>
  </si>
  <si>
    <t>FY24 intra</t>
  </si>
  <si>
    <t>FY25 inter</t>
  </si>
  <si>
    <t>FY25 intra</t>
  </si>
  <si>
    <t>WBS</t>
  </si>
  <si>
    <t>Retrograde</t>
  </si>
  <si>
    <t>Conveyance</t>
  </si>
  <si>
    <t>Details</t>
  </si>
  <si>
    <t>Contents</t>
  </si>
  <si>
    <t>Outyear Pole Retro</t>
  </si>
  <si>
    <t>On A2 Critical Path?</t>
  </si>
  <si>
    <t>Cube [cf]</t>
  </si>
  <si>
    <t>Weight [lbs]</t>
  </si>
  <si>
    <t xml:space="preserve">8' container </t>
  </si>
  <si>
    <t>USAP Air + COMSUR</t>
  </si>
  <si>
    <r>
      <t xml:space="preserve">Multiple crates - </t>
    </r>
    <r>
      <rPr>
        <sz val="14"/>
        <color rgb="FFFF0000"/>
        <rFont val="Calibri"/>
        <family val="2"/>
        <scheme val="minor"/>
      </rPr>
      <t>DNF</t>
    </r>
  </si>
  <si>
    <t xml:space="preserve">Retrograde components and equipment </t>
  </si>
  <si>
    <t>Ship north by station close FY23</t>
  </si>
  <si>
    <t>Misc. science equipment</t>
  </si>
  <si>
    <t>Scientific and test equipment</t>
  </si>
  <si>
    <t>TOTAL</t>
  </si>
  <si>
    <t>Ship north by station close FY24</t>
  </si>
  <si>
    <t>1.3-1.6</t>
  </si>
  <si>
    <t>Drill hose</t>
  </si>
  <si>
    <r>
      <t xml:space="preserve">Must overwinter in McM - </t>
    </r>
    <r>
      <rPr>
        <sz val="14"/>
        <color rgb="FFFF0000"/>
        <rFont val="Calibri"/>
        <family val="2"/>
        <scheme val="minor"/>
      </rPr>
      <t xml:space="preserve">DNDF </t>
    </r>
  </si>
  <si>
    <t xml:space="preserve">13 hose spools: 352 cf / 4800 lbs each </t>
  </si>
  <si>
    <t>Ship north by station close FY25</t>
  </si>
  <si>
    <t xml:space="preserve">Tools and equipment </t>
  </si>
  <si>
    <t xml:space="preserve">Retrograde tools and equipment </t>
  </si>
  <si>
    <t>Loan for one season only - Expedite return to IDP</t>
  </si>
  <si>
    <t xml:space="preserve">IDP supplied logging winch </t>
  </si>
  <si>
    <t>Ship north by station close FY25 with CONUS arrival by April 1, 2025</t>
  </si>
  <si>
    <r>
      <t xml:space="preserve">Loan for one season only - Expedite return to IDP - </t>
    </r>
    <r>
      <rPr>
        <sz val="14"/>
        <color rgb="FFFF0000"/>
        <rFont val="Calibri (Body)"/>
      </rPr>
      <t>DNF</t>
    </r>
  </si>
  <si>
    <t>IDP supplied logging winch control box</t>
  </si>
  <si>
    <t>Drill heads</t>
  </si>
  <si>
    <t>3 Drill heads</t>
  </si>
  <si>
    <t>total volume [cubic feet]</t>
  </si>
  <si>
    <t>Total Cargo for selected items</t>
  </si>
  <si>
    <t>Total Cargo according to dates</t>
  </si>
  <si>
    <t xml:space="preserve">Start date </t>
  </si>
  <si>
    <t>End date</t>
  </si>
  <si>
    <t>Used weights from last deployment season shipment data (could be combined)</t>
  </si>
  <si>
    <r>
      <t xml:space="preserve">Special devices for 5 remaining strings from UW (4+1 FOM,2+1 Radio Receivers, 11+1 LOM + seismometer*) - </t>
    </r>
    <r>
      <rPr>
        <sz val="12"/>
        <color rgb="FFFF0000"/>
        <rFont val="Calibri"/>
        <family val="2"/>
        <scheme val="minor"/>
      </rPr>
      <t>Do Not Deep Freeze</t>
    </r>
  </si>
  <si>
    <t xml:space="preserve">8+1 PencilBeams for strings 89-93, 12+1 pDOMs, assume mDOM weight. 244 lbs crate. </t>
  </si>
  <si>
    <t xml:space="preserve">21 Special Devices from USA (11+ 1 LOM, 4+1 FOM, 2+1 RR, FTS ? , seismometer), assume mDOM weight. 200 lbs wood crate. FTS not included. (*) Seismometer not yet in CMD </t>
  </si>
  <si>
    <t>Spare mDOMs</t>
  </si>
  <si>
    <t>3+1 PencilBeams from UW, 2+1 pDOM and 1+1 LOMs - Do Not Deep Freeze</t>
  </si>
  <si>
    <t>Special devices for 2 strings from UW (4+1 Radio Pulsers (all strings) 1+1 Radio Receivers, 3+1 FOM)  - Do Not Deep Freeze</t>
  </si>
  <si>
    <t>Stored in McMurdo FY24. 5 wooden crates containing spooled breakout cable assemblies - 96 cf/ 1,000 lbs each (preliminary) -  Do Not Deep Freeze</t>
  </si>
  <si>
    <t>May be possible to store in McMurdo until drill season - Do Not Deep Freeze</t>
  </si>
  <si>
    <t>Optical sensors for 2 strings from Germany (mDOMs) (spares included) - Do Not Deep Freeze</t>
  </si>
  <si>
    <t>Special devices for 2 strings from DESY/Germany/Sweden (8 WOMs, 0 Abalone) + spares - Do Not Deep Freeze</t>
  </si>
  <si>
    <t>Calibration devices for 2 strings from DESY/Germany/Sweden (4+2 POCAMs, 3+1 Acoustic sensors,  2+1 Swedish Cameras) - Do Not Deep Freeze</t>
  </si>
  <si>
    <t xml:space="preserve">Sensors (D-Eggs) pallets with 8 sensors  at Pole overwinter (SPARES - TBD) - Cryo location - Do Not Deep Freeze </t>
  </si>
  <si>
    <t>Sensors (D-Eggs) pallets with 12 sensors  at Pole overwinter (SPARES - TBD)- Cryo location - Do Not Deep Freeze</t>
  </si>
  <si>
    <t>Special devices for 5 remaining strings from UW (4+1 FOM,2+1 Radio Receivers, 11+1 LOM + seismometer*) - Do Not Deep Freeze</t>
  </si>
  <si>
    <t>8+1 PencilBeams, 12+1 pDOMs from UW - Do Not Deep Freeze</t>
  </si>
  <si>
    <t>Control Box for winch for Dust Logging  - sensitive equipment - Do Not Freeze</t>
  </si>
  <si>
    <t>Optical Sensors for 5 strings from MSU (mDOMs) containers (TBD) - Do Not Deep Freeze</t>
  </si>
  <si>
    <t>DM-ice (two modules for string 89 and 90) - Do Not Deep Freeze</t>
  </si>
  <si>
    <t>Optical sensors for 5 strings from Germany (mDOMs) - Do Not Deep Freeze</t>
  </si>
  <si>
    <t>Special devices for 5 remaining strings from DESY/Germany/Sweden (6 WOMs,  3 Abalone Hubs or WOM Traps)  no spares - Do Not Deep Freeze</t>
  </si>
  <si>
    <t>Calibration for 5 strings from DESY/Germany/Sweden (17+2 POCAMs, 7+ 1 Acoustic sensors,  3+ 1 Swedish Cameras) including spares - Do Not Deep Freeze</t>
  </si>
  <si>
    <t>mDOM weight is 62 lbs (25kg/sensor + 3 kg/box) + 35kg pallet, assume 8 mDOMs/pallet - (**) shipped in 20 HC container. Container weight not included in the assumption that pallet will be taken out in CHC.</t>
  </si>
  <si>
    <t>mDOM weight is (28kg/sensor boxed) + 35kg pallet, assume 8 mDOMs/pallet - 190 to be deployed + 10 spares. (**) shipped in 20 HC container. Container not included in weight as pallets will be taken out.</t>
  </si>
  <si>
    <t>mDOM weight is 28 kg/boxed + 35kg pallet, assume 8 mDOMs/pallet (189 to be deployed + 11 spares)(*)Assumed to be shipped in 2x20' HC  (5115 lbs, 238inx96inx114in) or a 40 ft HC, purchased by MSU or loaned in PTH (container weight not included)</t>
  </si>
  <si>
    <t>Totals</t>
  </si>
  <si>
    <t>Spare D-Eggs pallet 1</t>
  </si>
  <si>
    <t>Spare D-Eggs pallet 2</t>
  </si>
  <si>
    <t>8 Spare D-Eggs</t>
  </si>
  <si>
    <t>12 Spare D-Eggs</t>
  </si>
  <si>
    <t>21 mDOMs (3 pallets)</t>
  </si>
  <si>
    <t>3 pallets</t>
  </si>
  <si>
    <t>1 pallet</t>
  </si>
  <si>
    <t>L x W x H (inches) or cubic feet</t>
  </si>
  <si>
    <t xml:space="preserve">Basis of Estimate </t>
  </si>
  <si>
    <t>Estimate (expert guess), Preliminary (based on design), Actual (as built)</t>
  </si>
  <si>
    <t>FS1</t>
  </si>
  <si>
    <t>FS2</t>
  </si>
  <si>
    <t>FS3</t>
  </si>
  <si>
    <t>start</t>
  </si>
  <si>
    <t>end</t>
  </si>
  <si>
    <t>McMurdo label</t>
  </si>
  <si>
    <t>Pole label</t>
  </si>
  <si>
    <t>Item Description</t>
  </si>
  <si>
    <t xml:space="preserve">Item Description </t>
  </si>
  <si>
    <t>Cells will be green if all the cargo is taken into account</t>
  </si>
  <si>
    <t>Field Season 1 Fuel Contingency</t>
  </si>
  <si>
    <t>Fuel to suppport FY25 field season - Contingency</t>
  </si>
  <si>
    <t>Fuel to suppport FY24 field season - Contingency</t>
  </si>
  <si>
    <t>Fuel to support FY23 field season - Contingency</t>
  </si>
  <si>
    <r>
      <t>Preliminary estimate of weight and size</t>
    </r>
    <r>
      <rPr>
        <sz val="12"/>
        <rFont val="Calibri"/>
        <family val="2"/>
        <scheme val="minor"/>
      </rPr>
      <t>.  Pre-staging string 87-88 equipment in cryo or ICL</t>
    </r>
    <r>
      <rPr>
        <sz val="12"/>
        <color theme="1"/>
        <rFont val="Calibri"/>
        <family val="2"/>
        <scheme val="minor"/>
      </rPr>
      <t>. - if shipping to Pole not possible before end of 23/24 season could overwinter in McM (at an increased risk and pending low temperature test)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</si>
</sst>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yyyy\-mm\-dd;@"/>
    <numFmt numFmtId="165" formatCode="#,##0.0"/>
    <numFmt numFmtId="166" formatCode="m/d/yyyy;@"/>
    <numFmt numFmtId="167" formatCode="0.0"/>
  </numFmts>
  <fonts count="38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sz val="12"/>
      <color rgb="FFFF0000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5700"/>
      <name val="Calibri"/>
      <family val="2"/>
      <scheme val="minor"/>
    </font>
    <font>
      <sz val="8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name val="Calibri"/>
      <family val="2"/>
      <scheme val="minor"/>
    </font>
    <font>
      <sz val="12"/>
      <color theme="5" tint="-0.249977111117893"/>
      <name val="Calibri"/>
      <family val="2"/>
      <scheme val="minor"/>
    </font>
    <font>
      <b/>
      <sz val="9"/>
      <color indexed="81"/>
      <name val="Tahoma"/>
      <family val="2"/>
    </font>
    <font>
      <sz val="12"/>
      <color rgb="FF00B050"/>
      <name val="Calibri"/>
      <family val="2"/>
      <scheme val="minor"/>
    </font>
    <font>
      <sz val="11"/>
      <name val="Calibri"/>
      <family val="2"/>
      <scheme val="minor"/>
    </font>
    <font>
      <sz val="12"/>
      <color rgb="FF1D1C1D"/>
      <name val="Calibri"/>
      <family val="2"/>
      <scheme val="minor"/>
    </font>
    <font>
      <i/>
      <sz val="12"/>
      <name val="Calibri"/>
      <family val="2"/>
      <scheme val="minor"/>
    </font>
    <font>
      <b/>
      <sz val="9"/>
      <color rgb="FF000000"/>
      <name val="Tahoma"/>
      <family val="2"/>
    </font>
    <font>
      <sz val="12"/>
      <color rgb="FFFF0000"/>
      <name val="Calibri (Body)"/>
    </font>
    <font>
      <b/>
      <i/>
      <sz val="12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2"/>
      <color rgb="FF000000"/>
      <name val="Calibri"/>
      <family val="2"/>
    </font>
    <font>
      <sz val="14"/>
      <color theme="1"/>
      <name val="Calibri"/>
      <family val="2"/>
      <scheme val="minor"/>
    </font>
    <font>
      <sz val="14"/>
      <name val="Calibri"/>
      <family val="2"/>
      <scheme val="minor"/>
    </font>
    <font>
      <sz val="14"/>
      <color rgb="FFFF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4"/>
      <color rgb="FFFF0000"/>
      <name val="Calibri (Body)"/>
    </font>
    <font>
      <sz val="11"/>
      <color theme="1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12"/>
      <color rgb="FF000000"/>
      <name val="Calibri"/>
      <family val="2"/>
    </font>
    <font>
      <b/>
      <sz val="12"/>
      <color theme="1"/>
      <name val="Calibri (Body)"/>
    </font>
    <font>
      <sz val="11"/>
      <color theme="1"/>
      <name val="Calibri (Body)"/>
    </font>
    <font>
      <sz val="12"/>
      <color theme="1"/>
      <name val="Calibri (Body)"/>
    </font>
    <font>
      <b/>
      <sz val="11"/>
      <color theme="1"/>
      <name val="Calibri (Body)"/>
    </font>
  </fonts>
  <fills count="1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00B0F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D9D9D9"/>
        <bgColor indexed="64"/>
      </patternFill>
    </fill>
    <fill>
      <patternFill patternType="solid">
        <fgColor theme="7" tint="0.39997558519241921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8" fillId="4" borderId="0" applyNumberFormat="0" applyBorder="0" applyAlignment="0" applyProtection="0"/>
    <xf numFmtId="0" fontId="9" fillId="5" borderId="0" applyNumberFormat="0" applyBorder="0" applyAlignment="0" applyProtection="0"/>
  </cellStyleXfs>
  <cellXfs count="345">
    <xf numFmtId="0" fontId="0" fillId="0" borderId="0" xfId="0"/>
    <xf numFmtId="0" fontId="5" fillId="3" borderId="1" xfId="0" applyFont="1" applyFill="1" applyBorder="1" applyAlignment="1">
      <alignment horizontal="left" vertical="center" wrapText="1"/>
    </xf>
    <xf numFmtId="0" fontId="3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left" vertical="center" wrapText="1"/>
    </xf>
    <xf numFmtId="3" fontId="5" fillId="0" borderId="1" xfId="0" applyNumberFormat="1" applyFont="1" applyBorder="1" applyAlignment="1">
      <alignment horizontal="center" vertical="center" wrapText="1" shrinkToFit="1"/>
    </xf>
    <xf numFmtId="1" fontId="5" fillId="0" borderId="1" xfId="0" applyNumberFormat="1" applyFont="1" applyBorder="1" applyAlignment="1">
      <alignment horizontal="center" vertical="center" wrapText="1" shrinkToFit="1"/>
    </xf>
    <xf numFmtId="3" fontId="5" fillId="0" borderId="1" xfId="0" applyNumberFormat="1" applyFont="1" applyBorder="1" applyAlignment="1">
      <alignment horizontal="center" vertical="center"/>
    </xf>
    <xf numFmtId="3" fontId="5" fillId="0" borderId="1" xfId="2" applyNumberFormat="1" applyFont="1" applyFill="1" applyBorder="1" applyAlignment="1">
      <alignment horizontal="center" vertical="center"/>
    </xf>
    <xf numFmtId="3" fontId="5" fillId="3" borderId="1" xfId="1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1" xfId="0" applyFont="1" applyBorder="1" applyAlignment="1">
      <alignment horizontal="center" vertical="center" wrapText="1" shrinkToFit="1"/>
    </xf>
    <xf numFmtId="0" fontId="11" fillId="0" borderId="2" xfId="0" applyFont="1" applyBorder="1" applyAlignment="1">
      <alignment horizontal="center" vertical="center"/>
    </xf>
    <xf numFmtId="16" fontId="7" fillId="8" borderId="1" xfId="0" applyNumberFormat="1" applyFont="1" applyFill="1" applyBorder="1" applyAlignment="1">
      <alignment horizontal="center" vertical="center" wrapText="1" shrinkToFit="1"/>
    </xf>
    <xf numFmtId="0" fontId="0" fillId="3" borderId="0" xfId="0" applyFill="1" applyAlignment="1">
      <alignment horizontal="center" vertical="center"/>
    </xf>
    <xf numFmtId="0" fontId="5" fillId="0" borderId="1" xfId="0" applyFont="1" applyBorder="1" applyAlignment="1">
      <alignment horizontal="left" vertical="center" wrapText="1" shrinkToFit="1"/>
    </xf>
    <xf numFmtId="0" fontId="0" fillId="0" borderId="0" xfId="0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5" fillId="3" borderId="1" xfId="0" applyFont="1" applyFill="1" applyBorder="1" applyAlignment="1">
      <alignment horizontal="left" vertical="center" wrapText="1" shrinkToFit="1"/>
    </xf>
    <xf numFmtId="0" fontId="5" fillId="0" borderId="1" xfId="0" applyFont="1" applyBorder="1" applyAlignment="1">
      <alignment horizontal="left" vertical="center"/>
    </xf>
    <xf numFmtId="0" fontId="5" fillId="0" borderId="1" xfId="2" applyFont="1" applyFill="1" applyBorder="1" applyAlignment="1">
      <alignment horizontal="left" vertical="center" wrapText="1"/>
    </xf>
    <xf numFmtId="0" fontId="5" fillId="3" borderId="1" xfId="1" applyFont="1" applyFill="1" applyBorder="1" applyAlignment="1">
      <alignment horizontal="left" vertical="center" wrapText="1"/>
    </xf>
    <xf numFmtId="0" fontId="5" fillId="0" borderId="1" xfId="1" applyFont="1" applyFill="1" applyBorder="1" applyAlignment="1">
      <alignment horizontal="left" vertical="center" wrapText="1"/>
    </xf>
    <xf numFmtId="3" fontId="5" fillId="3" borderId="1" xfId="0" applyNumberFormat="1" applyFont="1" applyFill="1" applyBorder="1" applyAlignment="1">
      <alignment horizontal="center" vertical="center" wrapText="1" shrinkToFit="1"/>
    </xf>
    <xf numFmtId="3" fontId="5" fillId="0" borderId="1" xfId="0" applyNumberFormat="1" applyFont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/>
    </xf>
    <xf numFmtId="164" fontId="5" fillId="0" borderId="1" xfId="0" applyNumberFormat="1" applyFont="1" applyBorder="1" applyAlignment="1">
      <alignment horizontal="center" vertical="center" wrapText="1" shrinkToFit="1"/>
    </xf>
    <xf numFmtId="0" fontId="16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 shrinkToFit="1"/>
    </xf>
    <xf numFmtId="0" fontId="4" fillId="2" borderId="1" xfId="0" applyFont="1" applyFill="1" applyBorder="1" applyAlignment="1">
      <alignment horizontal="left" vertical="center" wrapText="1" shrinkToFit="1"/>
    </xf>
    <xf numFmtId="0" fontId="6" fillId="2" borderId="1" xfId="0" applyFont="1" applyFill="1" applyBorder="1" applyAlignment="1">
      <alignment horizontal="left" vertical="center" wrapText="1" shrinkToFit="1"/>
    </xf>
    <xf numFmtId="0" fontId="4" fillId="7" borderId="1" xfId="0" applyFont="1" applyFill="1" applyBorder="1" applyAlignment="1">
      <alignment horizontal="center" vertical="center" wrapText="1" shrinkToFit="1"/>
    </xf>
    <xf numFmtId="0" fontId="4" fillId="8" borderId="1" xfId="0" applyFont="1" applyFill="1" applyBorder="1" applyAlignment="1">
      <alignment horizontal="center" vertical="center" wrapText="1" shrinkToFit="1"/>
    </xf>
    <xf numFmtId="0" fontId="4" fillId="9" borderId="1" xfId="0" applyFont="1" applyFill="1" applyBorder="1" applyAlignment="1">
      <alignment horizontal="center" vertical="center" wrapText="1" shrinkToFit="1"/>
    </xf>
    <xf numFmtId="164" fontId="7" fillId="0" borderId="1" xfId="0" applyNumberFormat="1" applyFont="1" applyBorder="1" applyAlignment="1">
      <alignment horizontal="center" vertical="center" wrapText="1" shrinkToFit="1"/>
    </xf>
    <xf numFmtId="0" fontId="5" fillId="3" borderId="1" xfId="1" applyFont="1" applyFill="1" applyBorder="1" applyAlignment="1">
      <alignment horizontal="center" vertical="center" wrapText="1"/>
    </xf>
    <xf numFmtId="3" fontId="5" fillId="3" borderId="1" xfId="1" applyNumberFormat="1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3" fontId="5" fillId="3" borderId="1" xfId="0" applyNumberFormat="1" applyFont="1" applyFill="1" applyBorder="1" applyAlignment="1">
      <alignment horizontal="center" vertical="center" wrapText="1"/>
    </xf>
    <xf numFmtId="164" fontId="5" fillId="9" borderId="1" xfId="0" applyNumberFormat="1" applyFont="1" applyFill="1" applyBorder="1" applyAlignment="1">
      <alignment horizontal="center" vertical="center" wrapText="1" shrinkToFit="1"/>
    </xf>
    <xf numFmtId="3" fontId="5" fillId="3" borderId="1" xfId="0" applyNumberFormat="1" applyFont="1" applyFill="1" applyBorder="1" applyAlignment="1">
      <alignment horizontal="center" vertical="center"/>
    </xf>
    <xf numFmtId="0" fontId="7" fillId="0" borderId="1" xfId="0" applyFont="1" applyBorder="1" applyAlignment="1">
      <alignment horizontal="left" vertical="center" wrapText="1"/>
    </xf>
    <xf numFmtId="0" fontId="4" fillId="6" borderId="1" xfId="0" applyFont="1" applyFill="1" applyBorder="1" applyAlignment="1">
      <alignment horizontal="left" vertical="center" wrapText="1"/>
    </xf>
    <xf numFmtId="3" fontId="6" fillId="6" borderId="1" xfId="0" applyNumberFormat="1" applyFont="1" applyFill="1" applyBorder="1" applyAlignment="1">
      <alignment horizontal="center" vertical="center" wrapText="1"/>
    </xf>
    <xf numFmtId="3" fontId="12" fillId="2" borderId="1" xfId="0" applyNumberFormat="1" applyFont="1" applyFill="1" applyBorder="1" applyAlignment="1">
      <alignment horizontal="center" vertical="center" wrapText="1" shrinkToFit="1"/>
    </xf>
    <xf numFmtId="165" fontId="6" fillId="6" borderId="1" xfId="0" applyNumberFormat="1" applyFont="1" applyFill="1" applyBorder="1" applyAlignment="1">
      <alignment horizontal="center" vertical="center" wrapText="1"/>
    </xf>
    <xf numFmtId="3" fontId="4" fillId="6" borderId="1" xfId="0" applyNumberFormat="1" applyFont="1" applyFill="1" applyBorder="1" applyAlignment="1">
      <alignment horizontal="center" vertical="center"/>
    </xf>
    <xf numFmtId="0" fontId="5" fillId="8" borderId="1" xfId="0" applyFont="1" applyFill="1" applyBorder="1" applyAlignment="1">
      <alignment horizontal="center" vertical="center" wrapText="1" shrinkToFit="1"/>
    </xf>
    <xf numFmtId="0" fontId="5" fillId="12" borderId="1" xfId="0" applyFont="1" applyFill="1" applyBorder="1" applyAlignment="1">
      <alignment horizontal="center" vertical="center" wrapText="1"/>
    </xf>
    <xf numFmtId="0" fontId="15" fillId="12" borderId="1" xfId="0" applyFont="1" applyFill="1" applyBorder="1" applyAlignment="1">
      <alignment horizontal="center" vertical="center" wrapText="1"/>
    </xf>
    <xf numFmtId="0" fontId="5" fillId="12" borderId="1" xfId="0" applyFont="1" applyFill="1" applyBorder="1" applyAlignment="1">
      <alignment horizontal="center" vertical="center" wrapText="1" shrinkToFit="1"/>
    </xf>
    <xf numFmtId="0" fontId="5" fillId="12" borderId="1" xfId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wrapText="1"/>
    </xf>
    <xf numFmtId="0" fontId="12" fillId="2" borderId="1" xfId="0" applyFont="1" applyFill="1" applyBorder="1" applyAlignment="1">
      <alignment horizontal="center" vertical="center" wrapText="1" shrinkToFit="1"/>
    </xf>
    <xf numFmtId="0" fontId="12" fillId="2" borderId="1" xfId="0" applyFont="1" applyFill="1" applyBorder="1" applyAlignment="1">
      <alignment horizontal="left" vertical="center" wrapText="1" shrinkToFit="1"/>
    </xf>
    <xf numFmtId="3" fontId="12" fillId="2" borderId="1" xfId="0" applyNumberFormat="1" applyFont="1" applyFill="1" applyBorder="1" applyAlignment="1">
      <alignment horizontal="left" vertical="center" wrapText="1" shrinkToFit="1"/>
    </xf>
    <xf numFmtId="165" fontId="12" fillId="2" borderId="1" xfId="0" applyNumberFormat="1" applyFont="1" applyFill="1" applyBorder="1" applyAlignment="1">
      <alignment horizontal="center" vertical="center" wrapText="1" shrinkToFit="1"/>
    </xf>
    <xf numFmtId="3" fontId="12" fillId="10" borderId="1" xfId="0" applyNumberFormat="1" applyFont="1" applyFill="1" applyBorder="1" applyAlignment="1">
      <alignment horizontal="center" vertical="center" wrapText="1" shrinkToFit="1"/>
    </xf>
    <xf numFmtId="3" fontId="11" fillId="2" borderId="1" xfId="0" applyNumberFormat="1" applyFont="1" applyFill="1" applyBorder="1" applyAlignment="1">
      <alignment horizontal="center" vertical="center" wrapText="1" shrinkToFit="1"/>
    </xf>
    <xf numFmtId="164" fontId="11" fillId="2" borderId="1" xfId="0" applyNumberFormat="1" applyFont="1" applyFill="1" applyBorder="1" applyAlignment="1">
      <alignment horizontal="center" vertical="center" wrapText="1" shrinkToFit="1"/>
    </xf>
    <xf numFmtId="0" fontId="11" fillId="2" borderId="1" xfId="0" applyFont="1" applyFill="1" applyBorder="1" applyAlignment="1">
      <alignment horizontal="center" vertical="center" wrapText="1" shrinkToFit="1"/>
    </xf>
    <xf numFmtId="0" fontId="0" fillId="0" borderId="1" xfId="0" applyBorder="1" applyAlignment="1">
      <alignment horizontal="center" vertical="center"/>
    </xf>
    <xf numFmtId="3" fontId="12" fillId="2" borderId="1" xfId="0" applyNumberFormat="1" applyFont="1" applyFill="1" applyBorder="1" applyAlignment="1">
      <alignment horizontal="right" vertical="center" wrapText="1" shrinkToFit="1"/>
    </xf>
    <xf numFmtId="165" fontId="12" fillId="11" borderId="1" xfId="0" applyNumberFormat="1" applyFont="1" applyFill="1" applyBorder="1" applyAlignment="1">
      <alignment horizontal="center" vertical="center" wrapText="1" shrinkToFit="1"/>
    </xf>
    <xf numFmtId="165" fontId="12" fillId="0" borderId="1" xfId="0" applyNumberFormat="1" applyFont="1" applyBorder="1" applyAlignment="1">
      <alignment horizontal="center" vertical="center" wrapText="1" shrinkToFit="1"/>
    </xf>
    <xf numFmtId="0" fontId="0" fillId="3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5" fillId="0" borderId="1" xfId="2" applyFont="1" applyFill="1" applyBorder="1" applyAlignment="1">
      <alignment horizontal="center" vertical="center" wrapText="1"/>
    </xf>
    <xf numFmtId="0" fontId="5" fillId="12" borderId="1" xfId="2" applyFont="1" applyFill="1" applyBorder="1" applyAlignment="1">
      <alignment horizontal="center" vertical="center" wrapText="1"/>
    </xf>
    <xf numFmtId="3" fontId="5" fillId="0" borderId="1" xfId="2" applyNumberFormat="1" applyFont="1" applyFill="1" applyBorder="1" applyAlignment="1">
      <alignment horizontal="center" vertical="center" wrapText="1"/>
    </xf>
    <xf numFmtId="0" fontId="13" fillId="12" borderId="1" xfId="0" applyFont="1" applyFill="1" applyBorder="1" applyAlignment="1">
      <alignment horizontal="center" vertical="center" wrapText="1"/>
    </xf>
    <xf numFmtId="0" fontId="17" fillId="0" borderId="1" xfId="0" applyFont="1" applyBorder="1" applyAlignment="1">
      <alignment vertical="center"/>
    </xf>
    <xf numFmtId="0" fontId="5" fillId="3" borderId="1" xfId="0" applyFont="1" applyFill="1" applyBorder="1" applyAlignment="1">
      <alignment horizontal="center" vertical="center" wrapText="1"/>
    </xf>
    <xf numFmtId="14" fontId="0" fillId="0" borderId="0" xfId="0" applyNumberFormat="1" applyAlignment="1">
      <alignment horizontal="left" vertical="center"/>
    </xf>
    <xf numFmtId="0" fontId="0" fillId="0" borderId="0" xfId="0" applyAlignment="1">
      <alignment horizontal="center" vertical="center" wrapText="1"/>
    </xf>
    <xf numFmtId="3" fontId="0" fillId="0" borderId="0" xfId="0" applyNumberFormat="1" applyAlignment="1">
      <alignment horizontal="center" vertical="center"/>
    </xf>
    <xf numFmtId="0" fontId="7" fillId="9" borderId="1" xfId="0" applyFont="1" applyFill="1" applyBorder="1" applyAlignment="1">
      <alignment horizontal="center" vertical="center" wrapText="1" shrinkToFit="1"/>
    </xf>
    <xf numFmtId="166" fontId="11" fillId="2" borderId="1" xfId="0" applyNumberFormat="1" applyFont="1" applyFill="1" applyBorder="1" applyAlignment="1">
      <alignment horizontal="center" vertical="center" wrapText="1" shrinkToFit="1"/>
    </xf>
    <xf numFmtId="166" fontId="5" fillId="0" borderId="1" xfId="0" applyNumberFormat="1" applyFont="1" applyBorder="1" applyAlignment="1">
      <alignment horizontal="center" vertical="center" wrapText="1" shrinkToFit="1"/>
    </xf>
    <xf numFmtId="0" fontId="5" fillId="9" borderId="1" xfId="0" applyFont="1" applyFill="1" applyBorder="1" applyAlignment="1">
      <alignment horizontal="center" vertical="center" wrapText="1" shrinkToFit="1"/>
    </xf>
    <xf numFmtId="166" fontId="0" fillId="0" borderId="0" xfId="0" applyNumberFormat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horizontal="center" vertical="center"/>
    </xf>
    <xf numFmtId="166" fontId="4" fillId="0" borderId="0" xfId="0" applyNumberFormat="1" applyFont="1" applyAlignment="1">
      <alignment horizontal="center" vertical="center"/>
    </xf>
    <xf numFmtId="0" fontId="4" fillId="0" borderId="0" xfId="0" applyFont="1" applyAlignment="1">
      <alignment vertical="center"/>
    </xf>
    <xf numFmtId="166" fontId="4" fillId="2" borderId="1" xfId="0" applyNumberFormat="1" applyFont="1" applyFill="1" applyBorder="1" applyAlignment="1">
      <alignment horizontal="center" vertical="center" wrapText="1" shrinkToFit="1"/>
    </xf>
    <xf numFmtId="2" fontId="3" fillId="0" borderId="0" xfId="0" applyNumberFormat="1" applyFont="1" applyAlignment="1">
      <alignment horizontal="center" vertical="center"/>
    </xf>
    <xf numFmtId="2" fontId="3" fillId="0" borderId="7" xfId="0" applyNumberFormat="1" applyFont="1" applyBorder="1" applyAlignment="1">
      <alignment horizontal="center" vertical="center"/>
    </xf>
    <xf numFmtId="2" fontId="3" fillId="0" borderId="9" xfId="0" applyNumberFormat="1" applyFont="1" applyBorder="1" applyAlignment="1">
      <alignment horizontal="center" vertical="center"/>
    </xf>
    <xf numFmtId="2" fontId="3" fillId="0" borderId="10" xfId="0" applyNumberFormat="1" applyFont="1" applyBorder="1" applyAlignment="1">
      <alignment horizontal="center" vertical="center"/>
    </xf>
    <xf numFmtId="166" fontId="22" fillId="3" borderId="1" xfId="0" applyNumberFormat="1" applyFont="1" applyFill="1" applyBorder="1" applyAlignment="1">
      <alignment horizontal="center" vertical="center" wrapText="1" shrinkToFit="1"/>
    </xf>
    <xf numFmtId="0" fontId="5" fillId="14" borderId="1" xfId="1" applyFont="1" applyFill="1" applyBorder="1" applyAlignment="1">
      <alignment horizontal="center" vertical="center" wrapText="1"/>
    </xf>
    <xf numFmtId="2" fontId="0" fillId="0" borderId="0" xfId="0" applyNumberFormat="1" applyAlignment="1">
      <alignment horizontal="center" vertical="center"/>
    </xf>
    <xf numFmtId="0" fontId="11" fillId="0" borderId="0" xfId="0" applyFont="1" applyAlignment="1">
      <alignment horizontal="center" vertical="center"/>
    </xf>
    <xf numFmtId="3" fontId="5" fillId="0" borderId="1" xfId="1" applyNumberFormat="1" applyFont="1" applyFill="1" applyBorder="1" applyAlignment="1">
      <alignment horizontal="center" vertical="center" wrapText="1"/>
    </xf>
    <xf numFmtId="166" fontId="4" fillId="7" borderId="1" xfId="0" applyNumberFormat="1" applyFont="1" applyFill="1" applyBorder="1" applyAlignment="1">
      <alignment horizontal="center" vertical="center" wrapText="1" shrinkToFit="1"/>
    </xf>
    <xf numFmtId="166" fontId="18" fillId="7" borderId="1" xfId="0" applyNumberFormat="1" applyFont="1" applyFill="1" applyBorder="1" applyAlignment="1">
      <alignment horizontal="center" vertical="center" wrapText="1" shrinkToFit="1"/>
    </xf>
    <xf numFmtId="166" fontId="5" fillId="7" borderId="1" xfId="0" applyNumberFormat="1" applyFont="1" applyFill="1" applyBorder="1" applyAlignment="1">
      <alignment horizontal="center" vertical="center" wrapText="1" shrinkToFit="1"/>
    </xf>
    <xf numFmtId="166" fontId="5" fillId="3" borderId="1" xfId="0" applyNumberFormat="1" applyFont="1" applyFill="1" applyBorder="1" applyAlignment="1">
      <alignment horizontal="center" vertical="center" wrapText="1" shrinkToFit="1"/>
    </xf>
    <xf numFmtId="16" fontId="5" fillId="8" borderId="1" xfId="0" applyNumberFormat="1" applyFont="1" applyFill="1" applyBorder="1" applyAlignment="1">
      <alignment horizontal="center" vertical="center" wrapText="1" shrinkToFit="1"/>
    </xf>
    <xf numFmtId="164" fontId="5" fillId="7" borderId="1" xfId="0" applyNumberFormat="1" applyFont="1" applyFill="1" applyBorder="1" applyAlignment="1">
      <alignment horizontal="center" vertical="center" wrapText="1" shrinkToFit="1"/>
    </xf>
    <xf numFmtId="0" fontId="5" fillId="7" borderId="1" xfId="0" applyFont="1" applyFill="1" applyBorder="1" applyAlignment="1">
      <alignment horizontal="center" vertical="center" wrapText="1" shrinkToFit="1"/>
    </xf>
    <xf numFmtId="166" fontId="23" fillId="15" borderId="1" xfId="0" applyNumberFormat="1" applyFont="1" applyFill="1" applyBorder="1" applyAlignment="1">
      <alignment horizontal="center" vertical="center" wrapText="1" shrinkToFit="1"/>
    </xf>
    <xf numFmtId="14" fontId="4" fillId="0" borderId="0" xfId="0" applyNumberFormat="1" applyFont="1" applyAlignment="1">
      <alignment horizontal="center" vertical="center"/>
    </xf>
    <xf numFmtId="0" fontId="11" fillId="13" borderId="0" xfId="0" applyFont="1" applyFill="1"/>
    <xf numFmtId="0" fontId="0" fillId="13" borderId="0" xfId="0" applyFill="1"/>
    <xf numFmtId="0" fontId="11" fillId="0" borderId="0" xfId="0" applyFont="1" applyAlignment="1">
      <alignment horizontal="center" vertical="center" wrapText="1" shrinkToFit="1"/>
    </xf>
    <xf numFmtId="166" fontId="11" fillId="0" borderId="0" xfId="0" applyNumberFormat="1" applyFont="1" applyAlignment="1">
      <alignment horizontal="center" vertical="center" wrapText="1" shrinkToFit="1"/>
    </xf>
    <xf numFmtId="164" fontId="11" fillId="0" borderId="0" xfId="0" applyNumberFormat="1" applyFont="1" applyAlignment="1">
      <alignment horizontal="center" vertical="center" wrapText="1" shrinkToFit="1"/>
    </xf>
    <xf numFmtId="0" fontId="24" fillId="13" borderId="0" xfId="0" applyFont="1" applyFill="1"/>
    <xf numFmtId="0" fontId="25" fillId="0" borderId="0" xfId="0" applyFont="1"/>
    <xf numFmtId="14" fontId="25" fillId="0" borderId="0" xfId="0" applyNumberFormat="1" applyFont="1"/>
    <xf numFmtId="0" fontId="4" fillId="0" borderId="0" xfId="0" applyFont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3" fontId="4" fillId="6" borderId="1" xfId="0" applyNumberFormat="1" applyFont="1" applyFill="1" applyBorder="1" applyAlignment="1">
      <alignment horizontal="center" vertical="center" wrapText="1"/>
    </xf>
    <xf numFmtId="3" fontId="0" fillId="0" borderId="0" xfId="0" applyNumberFormat="1" applyAlignment="1">
      <alignment horizontal="center" vertical="center" wrapText="1"/>
    </xf>
    <xf numFmtId="2" fontId="0" fillId="0" borderId="0" xfId="0" applyNumberFormat="1" applyAlignment="1">
      <alignment horizontal="center" vertical="center" wrapText="1"/>
    </xf>
    <xf numFmtId="3" fontId="5" fillId="11" borderId="1" xfId="1" applyNumberFormat="1" applyFont="1" applyFill="1" applyBorder="1" applyAlignment="1">
      <alignment horizontal="center" vertical="center"/>
    </xf>
    <xf numFmtId="14" fontId="3" fillId="0" borderId="0" xfId="0" applyNumberFormat="1" applyFont="1" applyAlignment="1">
      <alignment vertical="center" wrapText="1"/>
    </xf>
    <xf numFmtId="14" fontId="29" fillId="0" borderId="6" xfId="0" applyNumberFormat="1" applyFont="1" applyBorder="1" applyAlignment="1">
      <alignment vertical="center" wrapText="1"/>
    </xf>
    <xf numFmtId="14" fontId="29" fillId="0" borderId="0" xfId="0" applyNumberFormat="1" applyFont="1" applyAlignment="1">
      <alignment vertical="center" wrapText="1"/>
    </xf>
    <xf numFmtId="0" fontId="29" fillId="0" borderId="3" xfId="0" applyFont="1" applyBorder="1" applyAlignment="1">
      <alignment vertical="center" wrapText="1"/>
    </xf>
    <xf numFmtId="3" fontId="5" fillId="0" borderId="1" xfId="1" applyNumberFormat="1" applyFont="1" applyFill="1" applyBorder="1" applyAlignment="1">
      <alignment horizontal="center" vertical="center"/>
    </xf>
    <xf numFmtId="166" fontId="22" fillId="7" borderId="1" xfId="0" applyNumberFormat="1" applyFont="1" applyFill="1" applyBorder="1" applyAlignment="1">
      <alignment horizontal="center" vertical="center" wrapText="1" shrinkToFit="1"/>
    </xf>
    <xf numFmtId="0" fontId="27" fillId="0" borderId="1" xfId="0" applyFont="1" applyBorder="1" applyAlignment="1">
      <alignment horizontal="left" vertical="center" wrapText="1"/>
    </xf>
    <xf numFmtId="0" fontId="12" fillId="13" borderId="11" xfId="0" applyFont="1" applyFill="1" applyBorder="1" applyAlignment="1">
      <alignment horizontal="left" vertical="center"/>
    </xf>
    <xf numFmtId="0" fontId="12" fillId="13" borderId="11" xfId="0" applyFont="1" applyFill="1" applyBorder="1" applyAlignment="1">
      <alignment horizontal="left" vertical="center" wrapText="1"/>
    </xf>
    <xf numFmtId="0" fontId="12" fillId="13" borderId="12" xfId="0" applyFont="1" applyFill="1" applyBorder="1" applyAlignment="1">
      <alignment horizontal="left" vertical="center" wrapText="1"/>
    </xf>
    <xf numFmtId="1" fontId="12" fillId="13" borderId="11" xfId="0" applyNumberFormat="1" applyFont="1" applyFill="1" applyBorder="1" applyAlignment="1">
      <alignment horizontal="left" vertical="center" wrapText="1"/>
    </xf>
    <xf numFmtId="0" fontId="26" fillId="0" borderId="0" xfId="0" applyFont="1" applyAlignment="1">
      <alignment horizontal="left" vertical="center"/>
    </xf>
    <xf numFmtId="0" fontId="27" fillId="0" borderId="13" xfId="0" applyFont="1" applyBorder="1" applyAlignment="1">
      <alignment horizontal="left" vertical="center" wrapText="1"/>
    </xf>
    <xf numFmtId="0" fontId="26" fillId="0" borderId="1" xfId="0" applyFont="1" applyBorder="1" applyAlignment="1">
      <alignment horizontal="left" vertical="center" wrapText="1"/>
    </xf>
    <xf numFmtId="0" fontId="27" fillId="0" borderId="14" xfId="0" applyFont="1" applyBorder="1" applyAlignment="1">
      <alignment horizontal="left" vertical="center" wrapText="1"/>
    </xf>
    <xf numFmtId="1" fontId="26" fillId="0" borderId="13" xfId="0" applyNumberFormat="1" applyFont="1" applyBorder="1" applyAlignment="1">
      <alignment horizontal="left" vertical="center"/>
    </xf>
    <xf numFmtId="1" fontId="26" fillId="0" borderId="1" xfId="0" applyNumberFormat="1" applyFont="1" applyBorder="1" applyAlignment="1">
      <alignment horizontal="left" vertical="center"/>
    </xf>
    <xf numFmtId="0" fontId="26" fillId="0" borderId="15" xfId="0" applyFont="1" applyBorder="1" applyAlignment="1">
      <alignment horizontal="left" vertical="center"/>
    </xf>
    <xf numFmtId="0" fontId="12" fillId="0" borderId="15" xfId="0" applyFont="1" applyBorder="1" applyAlignment="1">
      <alignment horizontal="left" vertical="center" wrapText="1"/>
    </xf>
    <xf numFmtId="0" fontId="26" fillId="0" borderId="0" xfId="0" applyFont="1" applyAlignment="1">
      <alignment horizontal="left" vertical="center" wrapText="1"/>
    </xf>
    <xf numFmtId="0" fontId="11" fillId="0" borderId="0" xfId="0" applyFont="1" applyAlignment="1">
      <alignment horizontal="left" vertical="center"/>
    </xf>
    <xf numFmtId="1" fontId="11" fillId="0" borderId="0" xfId="0" applyNumberFormat="1" applyFont="1" applyAlignment="1">
      <alignment horizontal="left" vertical="center"/>
    </xf>
    <xf numFmtId="166" fontId="26" fillId="0" borderId="0" xfId="0" applyNumberFormat="1" applyFont="1" applyAlignment="1">
      <alignment horizontal="left" vertical="center"/>
    </xf>
    <xf numFmtId="0" fontId="26" fillId="3" borderId="0" xfId="0" applyFont="1" applyFill="1" applyAlignment="1">
      <alignment horizontal="left" vertical="center"/>
    </xf>
    <xf numFmtId="0" fontId="11" fillId="0" borderId="15" xfId="0" applyFont="1" applyBorder="1" applyAlignment="1">
      <alignment horizontal="left" vertical="center"/>
    </xf>
    <xf numFmtId="0" fontId="27" fillId="0" borderId="16" xfId="0" applyFont="1" applyBorder="1" applyAlignment="1">
      <alignment horizontal="left" vertical="center" wrapText="1"/>
    </xf>
    <xf numFmtId="0" fontId="26" fillId="0" borderId="1" xfId="0" applyFont="1" applyBorder="1" applyAlignment="1">
      <alignment horizontal="left" vertical="center"/>
    </xf>
    <xf numFmtId="164" fontId="2" fillId="0" borderId="1" xfId="0" applyNumberFormat="1" applyFont="1" applyBorder="1" applyAlignment="1">
      <alignment horizontal="center" vertical="center" wrapText="1" shrinkToFit="1"/>
    </xf>
    <xf numFmtId="3" fontId="2" fillId="0" borderId="1" xfId="0" applyNumberFormat="1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2" fillId="7" borderId="1" xfId="0" applyFont="1" applyFill="1" applyBorder="1" applyAlignment="1">
      <alignment horizontal="center" vertical="center" wrapText="1" shrinkToFit="1"/>
    </xf>
    <xf numFmtId="164" fontId="2" fillId="8" borderId="1" xfId="0" applyNumberFormat="1" applyFont="1" applyFill="1" applyBorder="1" applyAlignment="1">
      <alignment horizontal="center" vertical="center" wrapText="1" shrinkToFit="1"/>
    </xf>
    <xf numFmtId="0" fontId="2" fillId="8" borderId="1" xfId="0" applyFont="1" applyFill="1" applyBorder="1" applyAlignment="1">
      <alignment horizontal="center" vertical="center" wrapText="1" shrinkToFit="1"/>
    </xf>
    <xf numFmtId="164" fontId="2" fillId="9" borderId="1" xfId="0" applyNumberFormat="1" applyFont="1" applyFill="1" applyBorder="1" applyAlignment="1">
      <alignment horizontal="center" vertical="center" wrapText="1" shrinkToFit="1"/>
    </xf>
    <xf numFmtId="0" fontId="2" fillId="9" borderId="1" xfId="0" applyFont="1" applyFill="1" applyBorder="1" applyAlignment="1">
      <alignment horizontal="center" vertical="center" wrapText="1" shrinkToFit="1"/>
    </xf>
    <xf numFmtId="166" fontId="2" fillId="0" borderId="1" xfId="0" applyNumberFormat="1" applyFont="1" applyBorder="1" applyAlignment="1">
      <alignment horizontal="center" vertical="center" wrapText="1" shrinkToFit="1"/>
    </xf>
    <xf numFmtId="0" fontId="2" fillId="3" borderId="1" xfId="0" applyFont="1" applyFill="1" applyBorder="1" applyAlignment="1">
      <alignment horizontal="center" vertical="center" wrapText="1" shrinkToFit="1"/>
    </xf>
    <xf numFmtId="3" fontId="2" fillId="3" borderId="1" xfId="0" applyNumberFormat="1" applyFont="1" applyFill="1" applyBorder="1" applyAlignment="1">
      <alignment horizontal="center" vertical="center" wrapText="1" shrinkToFit="1"/>
    </xf>
    <xf numFmtId="164" fontId="2" fillId="3" borderId="1" xfId="0" applyNumberFormat="1" applyFont="1" applyFill="1" applyBorder="1" applyAlignment="1">
      <alignment horizontal="center" vertical="center" wrapText="1" shrinkToFit="1"/>
    </xf>
    <xf numFmtId="164" fontId="2" fillId="7" borderId="1" xfId="0" applyNumberFormat="1" applyFont="1" applyFill="1" applyBorder="1" applyAlignment="1">
      <alignment horizontal="center" vertical="center" wrapText="1" shrinkToFit="1"/>
    </xf>
    <xf numFmtId="16" fontId="2" fillId="8" borderId="1" xfId="0" applyNumberFormat="1" applyFont="1" applyFill="1" applyBorder="1" applyAlignment="1">
      <alignment horizontal="center" vertical="center" wrapText="1" shrinkToFit="1"/>
    </xf>
    <xf numFmtId="166" fontId="2" fillId="3" borderId="1" xfId="0" applyNumberFormat="1" applyFont="1" applyFill="1" applyBorder="1" applyAlignment="1">
      <alignment horizontal="center" vertical="center" wrapText="1" shrinkToFit="1"/>
    </xf>
    <xf numFmtId="0" fontId="2" fillId="0" borderId="1" xfId="0" applyFont="1" applyBorder="1" applyAlignment="1">
      <alignment horizontal="center" vertical="center" wrapText="1" shrinkToFit="1"/>
    </xf>
    <xf numFmtId="0" fontId="2" fillId="0" borderId="0" xfId="0" applyFont="1" applyAlignment="1">
      <alignment horizontal="center" vertical="center" wrapText="1" shrinkToFit="1"/>
    </xf>
    <xf numFmtId="166" fontId="2" fillId="0" borderId="0" xfId="0" applyNumberFormat="1" applyFont="1" applyAlignment="1">
      <alignment horizontal="center" vertical="center" wrapText="1" shrinkToFit="1"/>
    </xf>
    <xf numFmtId="164" fontId="2" fillId="0" borderId="0" xfId="0" applyNumberFormat="1" applyFont="1" applyAlignment="1">
      <alignment horizontal="center" vertical="center" wrapText="1" shrinkToFit="1"/>
    </xf>
    <xf numFmtId="0" fontId="2" fillId="0" borderId="0" xfId="0" applyFont="1" applyAlignment="1">
      <alignment horizontal="center" vertical="center"/>
    </xf>
    <xf numFmtId="3" fontId="2" fillId="0" borderId="1" xfId="0" applyNumberFormat="1" applyFont="1" applyBorder="1" applyAlignment="1">
      <alignment horizontal="center" vertical="center" wrapText="1" shrinkToFit="1"/>
    </xf>
    <xf numFmtId="166" fontId="2" fillId="7" borderId="1" xfId="0" applyNumberFormat="1" applyFont="1" applyFill="1" applyBorder="1" applyAlignment="1">
      <alignment horizontal="center" vertical="center" wrapText="1" shrinkToFit="1"/>
    </xf>
    <xf numFmtId="3" fontId="2" fillId="0" borderId="1" xfId="0" applyNumberFormat="1" applyFont="1" applyBorder="1" applyAlignment="1">
      <alignment horizontal="center" vertical="center"/>
    </xf>
    <xf numFmtId="0" fontId="2" fillId="12" borderId="1" xfId="0" applyFont="1" applyFill="1" applyBorder="1" applyAlignment="1">
      <alignment horizontal="center" vertical="center" wrapText="1" shrinkToFit="1"/>
    </xf>
    <xf numFmtId="0" fontId="2" fillId="0" borderId="1" xfId="0" applyFont="1" applyBorder="1" applyAlignment="1">
      <alignment horizontal="left" vertical="center" wrapText="1"/>
    </xf>
    <xf numFmtId="3" fontId="2" fillId="3" borderId="1" xfId="0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0" fontId="2" fillId="12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left" vertical="center" wrapText="1"/>
    </xf>
    <xf numFmtId="3" fontId="2" fillId="3" borderId="1" xfId="0" applyNumberFormat="1" applyFont="1" applyFill="1" applyBorder="1" applyAlignment="1">
      <alignment horizontal="center" vertical="center" wrapText="1"/>
    </xf>
    <xf numFmtId="3" fontId="2" fillId="0" borderId="1" xfId="2" applyNumberFormat="1" applyFont="1" applyFill="1" applyBorder="1" applyAlignment="1">
      <alignment horizontal="center" vertical="center" wrapText="1"/>
    </xf>
    <xf numFmtId="164" fontId="2" fillId="11" borderId="1" xfId="0" applyNumberFormat="1" applyFont="1" applyFill="1" applyBorder="1" applyAlignment="1">
      <alignment horizontal="center" vertical="center" wrapText="1" shrinkToFit="1"/>
    </xf>
    <xf numFmtId="0" fontId="2" fillId="0" borderId="1" xfId="0" applyFont="1" applyBorder="1" applyAlignment="1">
      <alignment horizontal="center" vertical="center"/>
    </xf>
    <xf numFmtId="3" fontId="2" fillId="11" borderId="1" xfId="0" applyNumberFormat="1" applyFont="1" applyFill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 wrapText="1" shrinkToFit="1"/>
    </xf>
    <xf numFmtId="164" fontId="2" fillId="0" borderId="1" xfId="0" applyNumberFormat="1" applyFont="1" applyFill="1" applyBorder="1" applyAlignment="1">
      <alignment horizontal="center" vertical="center" wrapText="1" shrinkToFit="1"/>
    </xf>
    <xf numFmtId="165" fontId="12" fillId="16" borderId="1" xfId="0" applyNumberFormat="1" applyFont="1" applyFill="1" applyBorder="1" applyAlignment="1">
      <alignment horizontal="center" vertical="center" wrapText="1" shrinkToFit="1"/>
    </xf>
    <xf numFmtId="0" fontId="1" fillId="0" borderId="1" xfId="0" applyFont="1" applyBorder="1" applyAlignment="1">
      <alignment horizontal="left" vertical="center" wrapText="1"/>
    </xf>
    <xf numFmtId="0" fontId="1" fillId="0" borderId="1" xfId="2" applyFont="1" applyFill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0" fontId="11" fillId="17" borderId="0" xfId="0" applyFont="1" applyFill="1"/>
    <xf numFmtId="0" fontId="0" fillId="17" borderId="0" xfId="0" applyFill="1"/>
    <xf numFmtId="3" fontId="1" fillId="0" borderId="1" xfId="0" applyNumberFormat="1" applyFont="1" applyBorder="1" applyAlignment="1">
      <alignment horizontal="center" vertical="center" wrapText="1"/>
    </xf>
    <xf numFmtId="164" fontId="1" fillId="0" borderId="1" xfId="0" applyNumberFormat="1" applyFont="1" applyFill="1" applyBorder="1" applyAlignment="1">
      <alignment horizontal="center" vertical="center" wrapText="1" shrinkToFit="1"/>
    </xf>
    <xf numFmtId="0" fontId="1" fillId="3" borderId="1" xfId="1" applyFont="1" applyFill="1" applyBorder="1" applyAlignment="1">
      <alignment horizontal="center" vertical="center" wrapText="1"/>
    </xf>
    <xf numFmtId="0" fontId="1" fillId="12" borderId="1" xfId="1" applyFont="1" applyFill="1" applyBorder="1" applyAlignment="1">
      <alignment horizontal="center" vertical="center" wrapText="1"/>
    </xf>
    <xf numFmtId="0" fontId="1" fillId="3" borderId="1" xfId="1" applyFont="1" applyFill="1" applyBorder="1" applyAlignment="1">
      <alignment horizontal="left" vertical="center" wrapText="1"/>
    </xf>
    <xf numFmtId="0" fontId="1" fillId="3" borderId="1" xfId="0" applyFont="1" applyFill="1" applyBorder="1" applyAlignment="1">
      <alignment horizontal="left" vertical="center" wrapText="1"/>
    </xf>
    <xf numFmtId="3" fontId="1" fillId="3" borderId="1" xfId="1" applyNumberFormat="1" applyFont="1" applyFill="1" applyBorder="1" applyAlignment="1">
      <alignment horizontal="center" vertical="center" wrapText="1"/>
    </xf>
    <xf numFmtId="3" fontId="1" fillId="0" borderId="1" xfId="0" applyNumberFormat="1" applyFont="1" applyBorder="1" applyAlignment="1">
      <alignment horizontal="center" vertical="center" wrapText="1" shrinkToFit="1"/>
    </xf>
    <xf numFmtId="3" fontId="1" fillId="3" borderId="1" xfId="1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 shrinkToFit="1"/>
    </xf>
    <xf numFmtId="166" fontId="1" fillId="0" borderId="1" xfId="0" applyNumberFormat="1" applyFont="1" applyBorder="1" applyAlignment="1">
      <alignment horizontal="center" vertical="center" wrapText="1" shrinkToFit="1"/>
    </xf>
    <xf numFmtId="0" fontId="1" fillId="7" borderId="1" xfId="0" applyFont="1" applyFill="1" applyBorder="1" applyAlignment="1">
      <alignment horizontal="center" vertical="center" wrapText="1" shrinkToFit="1"/>
    </xf>
    <xf numFmtId="166" fontId="1" fillId="7" borderId="1" xfId="0" applyNumberFormat="1" applyFont="1" applyFill="1" applyBorder="1" applyAlignment="1">
      <alignment horizontal="center" vertical="center" wrapText="1" shrinkToFit="1"/>
    </xf>
    <xf numFmtId="0" fontId="1" fillId="8" borderId="1" xfId="0" applyFont="1" applyFill="1" applyBorder="1" applyAlignment="1">
      <alignment horizontal="center" vertical="center" wrapText="1" shrinkToFit="1"/>
    </xf>
    <xf numFmtId="0" fontId="1" fillId="9" borderId="1" xfId="0" applyFont="1" applyFill="1" applyBorder="1" applyAlignment="1">
      <alignment horizontal="center" vertical="center" wrapText="1" shrinkToFit="1"/>
    </xf>
    <xf numFmtId="0" fontId="1" fillId="3" borderId="1" xfId="0" applyFont="1" applyFill="1" applyBorder="1" applyAlignment="1">
      <alignment horizontal="center" vertical="center" wrapText="1" shrinkToFit="1"/>
    </xf>
    <xf numFmtId="0" fontId="3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64" fontId="1" fillId="7" borderId="1" xfId="0" applyNumberFormat="1" applyFont="1" applyFill="1" applyBorder="1" applyAlignment="1">
      <alignment horizontal="center" vertical="center" wrapText="1" shrinkToFit="1"/>
    </xf>
    <xf numFmtId="164" fontId="1" fillId="8" borderId="1" xfId="0" applyNumberFormat="1" applyFont="1" applyFill="1" applyBorder="1" applyAlignment="1">
      <alignment horizontal="center" vertical="center" wrapText="1" shrinkToFit="1"/>
    </xf>
    <xf numFmtId="164" fontId="1" fillId="9" borderId="1" xfId="0" applyNumberFormat="1" applyFont="1" applyFill="1" applyBorder="1" applyAlignment="1">
      <alignment horizontal="center" vertical="center" wrapText="1" shrinkToFit="1"/>
    </xf>
    <xf numFmtId="3" fontId="1" fillId="3" borderId="1" xfId="0" applyNumberFormat="1" applyFont="1" applyFill="1" applyBorder="1" applyAlignment="1">
      <alignment horizontal="center" vertical="center" wrapText="1"/>
    </xf>
    <xf numFmtId="3" fontId="1" fillId="3" borderId="1" xfId="0" applyNumberFormat="1" applyFont="1" applyFill="1" applyBorder="1" applyAlignment="1">
      <alignment horizontal="center" vertical="center"/>
    </xf>
    <xf numFmtId="3" fontId="1" fillId="0" borderId="1" xfId="0" applyNumberFormat="1" applyFont="1" applyBorder="1" applyAlignment="1">
      <alignment horizontal="center" vertical="center"/>
    </xf>
    <xf numFmtId="166" fontId="1" fillId="3" borderId="1" xfId="0" applyNumberFormat="1" applyFont="1" applyFill="1" applyBorder="1" applyAlignment="1">
      <alignment horizontal="center" vertical="center" wrapText="1" shrinkToFit="1"/>
    </xf>
    <xf numFmtId="3" fontId="4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Font="1"/>
    <xf numFmtId="0" fontId="4" fillId="0" borderId="0" xfId="0" applyFont="1" applyAlignment="1">
      <alignment horizontal="center"/>
    </xf>
    <xf numFmtId="0" fontId="0" fillId="0" borderId="0" xfId="0" applyFont="1" applyAlignment="1">
      <alignment horizontal="center" vertical="center"/>
    </xf>
    <xf numFmtId="164" fontId="4" fillId="0" borderId="0" xfId="0" applyNumberFormat="1" applyFont="1" applyAlignment="1">
      <alignment horizontal="center" vertical="center" wrapText="1" shrinkToFit="1"/>
    </xf>
    <xf numFmtId="3" fontId="1" fillId="0" borderId="0" xfId="0" applyNumberFormat="1" applyFont="1" applyAlignment="1">
      <alignment horizontal="center" vertical="center"/>
    </xf>
    <xf numFmtId="0" fontId="26" fillId="0" borderId="0" xfId="0" applyFont="1" applyBorder="1" applyAlignment="1">
      <alignment horizontal="left" vertical="center"/>
    </xf>
    <xf numFmtId="49" fontId="27" fillId="0" borderId="1" xfId="0" applyNumberFormat="1" applyFont="1" applyBorder="1" applyAlignment="1">
      <alignment horizontal="left" vertical="center" wrapText="1"/>
    </xf>
    <xf numFmtId="0" fontId="28" fillId="0" borderId="1" xfId="0" applyFont="1" applyBorder="1" applyAlignment="1">
      <alignment horizontal="left" vertical="center" wrapText="1"/>
    </xf>
    <xf numFmtId="0" fontId="33" fillId="0" borderId="0" xfId="0" applyFont="1"/>
    <xf numFmtId="2" fontId="3" fillId="0" borderId="0" xfId="0" applyNumberFormat="1" applyFont="1" applyAlignment="1" applyProtection="1">
      <alignment horizontal="center" vertical="center"/>
    </xf>
    <xf numFmtId="2" fontId="3" fillId="0" borderId="7" xfId="0" applyNumberFormat="1" applyFont="1" applyBorder="1" applyAlignment="1" applyProtection="1">
      <alignment horizontal="center" vertical="center"/>
    </xf>
    <xf numFmtId="2" fontId="3" fillId="0" borderId="9" xfId="0" applyNumberFormat="1" applyFont="1" applyBorder="1" applyAlignment="1" applyProtection="1">
      <alignment horizontal="center" vertical="center"/>
    </xf>
    <xf numFmtId="2" fontId="3" fillId="0" borderId="10" xfId="0" applyNumberFormat="1" applyFont="1" applyBorder="1" applyAlignment="1" applyProtection="1">
      <alignment horizontal="center" vertical="center"/>
    </xf>
    <xf numFmtId="0" fontId="5" fillId="3" borderId="1" xfId="0" applyFont="1" applyFill="1" applyBorder="1" applyAlignment="1" applyProtection="1">
      <alignment horizontal="center" vertical="center" wrapText="1"/>
    </xf>
    <xf numFmtId="0" fontId="5" fillId="12" borderId="1" xfId="0" applyFont="1" applyFill="1" applyBorder="1" applyAlignment="1" applyProtection="1">
      <alignment horizontal="center" vertical="center" wrapText="1"/>
    </xf>
    <xf numFmtId="0" fontId="5" fillId="3" borderId="1" xfId="0" applyFont="1" applyFill="1" applyBorder="1" applyAlignment="1" applyProtection="1">
      <alignment horizontal="left" vertical="center" wrapText="1"/>
    </xf>
    <xf numFmtId="3" fontId="5" fillId="3" borderId="1" xfId="0" applyNumberFormat="1" applyFont="1" applyFill="1" applyBorder="1" applyAlignment="1" applyProtection="1">
      <alignment horizontal="center" vertical="center" wrapText="1"/>
    </xf>
    <xf numFmtId="3" fontId="5" fillId="3" borderId="1" xfId="0" applyNumberFormat="1" applyFont="1" applyFill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3" fontId="5" fillId="0" borderId="1" xfId="0" applyNumberFormat="1" applyFont="1" applyBorder="1" applyAlignment="1" applyProtection="1">
      <alignment horizontal="center" vertical="center" wrapText="1" shrinkToFit="1"/>
    </xf>
    <xf numFmtId="0" fontId="0" fillId="0" borderId="1" xfId="0" applyBorder="1" applyAlignment="1" applyProtection="1">
      <alignment horizontal="center" vertical="center" wrapText="1"/>
    </xf>
    <xf numFmtId="0" fontId="5" fillId="0" borderId="1" xfId="0" applyFont="1" applyBorder="1" applyAlignment="1" applyProtection="1">
      <alignment horizontal="center" vertical="center" wrapText="1" shrinkToFit="1"/>
    </xf>
    <xf numFmtId="166" fontId="2" fillId="0" borderId="1" xfId="0" applyNumberFormat="1" applyFont="1" applyBorder="1" applyAlignment="1" applyProtection="1">
      <alignment horizontal="center" vertical="center" wrapText="1" shrinkToFit="1"/>
    </xf>
    <xf numFmtId="0" fontId="2" fillId="7" borderId="1" xfId="0" applyFont="1" applyFill="1" applyBorder="1" applyAlignment="1" applyProtection="1">
      <alignment horizontal="center" vertical="center" wrapText="1" shrinkToFit="1"/>
    </xf>
    <xf numFmtId="166" fontId="2" fillId="7" borderId="1" xfId="0" applyNumberFormat="1" applyFont="1" applyFill="1" applyBorder="1" applyAlignment="1" applyProtection="1">
      <alignment horizontal="center" vertical="center" wrapText="1" shrinkToFit="1"/>
    </xf>
    <xf numFmtId="0" fontId="2" fillId="8" borderId="1" xfId="0" applyFont="1" applyFill="1" applyBorder="1" applyAlignment="1" applyProtection="1">
      <alignment horizontal="center" vertical="center" wrapText="1" shrinkToFit="1"/>
    </xf>
    <xf numFmtId="0" fontId="2" fillId="9" borderId="1" xfId="0" applyFont="1" applyFill="1" applyBorder="1" applyAlignment="1" applyProtection="1">
      <alignment horizontal="center" vertical="center" wrapText="1" shrinkToFit="1"/>
    </xf>
    <xf numFmtId="0" fontId="7" fillId="9" borderId="1" xfId="0" applyFont="1" applyFill="1" applyBorder="1" applyAlignment="1" applyProtection="1">
      <alignment horizontal="center" vertical="center" wrapText="1" shrinkToFit="1"/>
    </xf>
    <xf numFmtId="0" fontId="2" fillId="3" borderId="1" xfId="0" applyFont="1" applyFill="1" applyBorder="1" applyAlignment="1" applyProtection="1">
      <alignment horizontal="center" vertical="center" wrapText="1" shrinkToFit="1"/>
    </xf>
    <xf numFmtId="0" fontId="2" fillId="0" borderId="1" xfId="0" applyFont="1" applyBorder="1" applyAlignment="1" applyProtection="1">
      <alignment horizontal="center" vertical="center" wrapText="1" shrinkToFit="1"/>
    </xf>
    <xf numFmtId="164" fontId="2" fillId="0" borderId="1" xfId="0" applyNumberFormat="1" applyFont="1" applyBorder="1" applyAlignment="1" applyProtection="1">
      <alignment horizontal="center" vertical="center" wrapText="1" shrinkToFit="1"/>
    </xf>
    <xf numFmtId="0" fontId="0" fillId="0" borderId="0" xfId="0" applyAlignment="1" applyProtection="1">
      <alignment horizontal="center" vertical="center"/>
    </xf>
    <xf numFmtId="0" fontId="34" fillId="2" borderId="1" xfId="0" applyFont="1" applyFill="1" applyBorder="1" applyAlignment="1">
      <alignment horizontal="center" vertical="center" wrapText="1" shrinkToFit="1"/>
    </xf>
    <xf numFmtId="0" fontId="34" fillId="2" borderId="1" xfId="0" applyFont="1" applyFill="1" applyBorder="1" applyAlignment="1">
      <alignment horizontal="left" vertical="center" wrapText="1" shrinkToFit="1"/>
    </xf>
    <xf numFmtId="166" fontId="34" fillId="2" borderId="1" xfId="0" applyNumberFormat="1" applyFont="1" applyFill="1" applyBorder="1" applyAlignment="1">
      <alignment horizontal="center" vertical="center" wrapText="1" shrinkToFit="1"/>
    </xf>
    <xf numFmtId="0" fontId="34" fillId="7" borderId="1" xfId="0" applyFont="1" applyFill="1" applyBorder="1" applyAlignment="1">
      <alignment horizontal="center" vertical="center" wrapText="1" shrinkToFit="1"/>
    </xf>
    <xf numFmtId="166" fontId="34" fillId="7" borderId="1" xfId="0" applyNumberFormat="1" applyFont="1" applyFill="1" applyBorder="1" applyAlignment="1">
      <alignment horizontal="center" vertical="center" wrapText="1" shrinkToFit="1"/>
    </xf>
    <xf numFmtId="0" fontId="34" fillId="8" borderId="1" xfId="0" applyFont="1" applyFill="1" applyBorder="1" applyAlignment="1">
      <alignment horizontal="center" vertical="center" wrapText="1" shrinkToFit="1"/>
    </xf>
    <xf numFmtId="0" fontId="34" fillId="9" borderId="1" xfId="0" applyFont="1" applyFill="1" applyBorder="1" applyAlignment="1">
      <alignment horizontal="center" vertical="center" wrapText="1" shrinkToFit="1"/>
    </xf>
    <xf numFmtId="0" fontId="35" fillId="0" borderId="0" xfId="0" applyFont="1" applyAlignment="1">
      <alignment horizontal="center" vertical="center"/>
    </xf>
    <xf numFmtId="0" fontId="36" fillId="3" borderId="1" xfId="1" applyFont="1" applyFill="1" applyBorder="1" applyAlignment="1">
      <alignment horizontal="center" vertical="center" wrapText="1"/>
    </xf>
    <xf numFmtId="0" fontId="36" fillId="12" borderId="1" xfId="1" applyFont="1" applyFill="1" applyBorder="1" applyAlignment="1">
      <alignment horizontal="center" vertical="center" wrapText="1"/>
    </xf>
    <xf numFmtId="0" fontId="36" fillId="0" borderId="1" xfId="1" applyFont="1" applyFill="1" applyBorder="1" applyAlignment="1">
      <alignment horizontal="left" vertical="center" wrapText="1"/>
    </xf>
    <xf numFmtId="0" fontId="36" fillId="3" borderId="1" xfId="1" applyFont="1" applyFill="1" applyBorder="1" applyAlignment="1">
      <alignment horizontal="left" vertical="center" wrapText="1"/>
    </xf>
    <xf numFmtId="3" fontId="36" fillId="3" borderId="1" xfId="1" applyNumberFormat="1" applyFont="1" applyFill="1" applyBorder="1" applyAlignment="1">
      <alignment horizontal="center" vertical="center" wrapText="1"/>
    </xf>
    <xf numFmtId="3" fontId="36" fillId="0" borderId="1" xfId="0" applyNumberFormat="1" applyFont="1" applyBorder="1" applyAlignment="1">
      <alignment horizontal="center" vertical="center" wrapText="1"/>
    </xf>
    <xf numFmtId="3" fontId="36" fillId="3" borderId="1" xfId="0" applyNumberFormat="1" applyFont="1" applyFill="1" applyBorder="1" applyAlignment="1">
      <alignment horizontal="center" vertical="center" wrapText="1" shrinkToFit="1"/>
    </xf>
    <xf numFmtId="3" fontId="36" fillId="0" borderId="1" xfId="0" applyNumberFormat="1" applyFont="1" applyBorder="1" applyAlignment="1">
      <alignment horizontal="center" vertical="center" wrapText="1" shrinkToFit="1"/>
    </xf>
    <xf numFmtId="3" fontId="36" fillId="3" borderId="1" xfId="1" applyNumberFormat="1" applyFont="1" applyFill="1" applyBorder="1" applyAlignment="1">
      <alignment horizontal="center" vertical="center"/>
    </xf>
    <xf numFmtId="0" fontId="36" fillId="0" borderId="1" xfId="0" applyFont="1" applyBorder="1" applyAlignment="1">
      <alignment horizontal="center" vertical="center" wrapText="1" shrinkToFit="1"/>
    </xf>
    <xf numFmtId="166" fontId="36" fillId="0" borderId="1" xfId="0" applyNumberFormat="1" applyFont="1" applyBorder="1" applyAlignment="1">
      <alignment horizontal="center" vertical="center" wrapText="1" shrinkToFit="1"/>
    </xf>
    <xf numFmtId="0" fontId="36" fillId="7" borderId="1" xfId="0" applyFont="1" applyFill="1" applyBorder="1" applyAlignment="1">
      <alignment horizontal="center" vertical="center" wrapText="1" shrinkToFit="1"/>
    </xf>
    <xf numFmtId="166" fontId="36" fillId="7" borderId="1" xfId="0" applyNumberFormat="1" applyFont="1" applyFill="1" applyBorder="1" applyAlignment="1">
      <alignment horizontal="center" vertical="center" wrapText="1" shrinkToFit="1"/>
    </xf>
    <xf numFmtId="164" fontId="36" fillId="8" borderId="1" xfId="0" applyNumberFormat="1" applyFont="1" applyFill="1" applyBorder="1" applyAlignment="1">
      <alignment horizontal="center" vertical="center" wrapText="1" shrinkToFit="1"/>
    </xf>
    <xf numFmtId="0" fontId="36" fillId="8" borderId="1" xfId="0" applyFont="1" applyFill="1" applyBorder="1" applyAlignment="1">
      <alignment horizontal="center" vertical="center" wrapText="1" shrinkToFit="1"/>
    </xf>
    <xf numFmtId="164" fontId="36" fillId="9" borderId="1" xfId="0" applyNumberFormat="1" applyFont="1" applyFill="1" applyBorder="1" applyAlignment="1">
      <alignment horizontal="center" vertical="center" wrapText="1" shrinkToFit="1"/>
    </xf>
    <xf numFmtId="0" fontId="36" fillId="9" borderId="1" xfId="0" applyFont="1" applyFill="1" applyBorder="1" applyAlignment="1">
      <alignment horizontal="center" vertical="center" wrapText="1" shrinkToFit="1"/>
    </xf>
    <xf numFmtId="0" fontId="36" fillId="3" borderId="1" xfId="0" applyFont="1" applyFill="1" applyBorder="1" applyAlignment="1">
      <alignment horizontal="center" vertical="center" wrapText="1" shrinkToFit="1"/>
    </xf>
    <xf numFmtId="164" fontId="36" fillId="0" borderId="1" xfId="0" applyNumberFormat="1" applyFont="1" applyBorder="1" applyAlignment="1">
      <alignment horizontal="center" vertical="center" wrapText="1" shrinkToFit="1"/>
    </xf>
    <xf numFmtId="0" fontId="36" fillId="3" borderId="1" xfId="0" applyFont="1" applyFill="1" applyBorder="1" applyAlignment="1">
      <alignment horizontal="left" vertical="center" wrapText="1"/>
    </xf>
    <xf numFmtId="0" fontId="36" fillId="0" borderId="1" xfId="0" applyFont="1" applyBorder="1" applyAlignment="1">
      <alignment horizontal="center" vertical="center" wrapText="1"/>
    </xf>
    <xf numFmtId="0" fontId="36" fillId="12" borderId="1" xfId="0" applyFont="1" applyFill="1" applyBorder="1" applyAlignment="1">
      <alignment horizontal="center" vertical="center" wrapText="1"/>
    </xf>
    <xf numFmtId="0" fontId="36" fillId="0" borderId="1" xfId="0" applyFont="1" applyBorder="1" applyAlignment="1">
      <alignment horizontal="left" vertical="center" wrapText="1"/>
    </xf>
    <xf numFmtId="3" fontId="36" fillId="0" borderId="1" xfId="0" applyNumberFormat="1" applyFont="1" applyBorder="1" applyAlignment="1">
      <alignment horizontal="center" vertical="center"/>
    </xf>
    <xf numFmtId="166" fontId="36" fillId="3" borderId="1" xfId="0" applyNumberFormat="1" applyFont="1" applyFill="1" applyBorder="1" applyAlignment="1">
      <alignment horizontal="center" vertical="center" wrapText="1" shrinkToFit="1"/>
    </xf>
    <xf numFmtId="164" fontId="36" fillId="7" borderId="1" xfId="0" applyNumberFormat="1" applyFont="1" applyFill="1" applyBorder="1" applyAlignment="1">
      <alignment horizontal="center" vertical="center" wrapText="1" shrinkToFit="1"/>
    </xf>
    <xf numFmtId="0" fontId="36" fillId="0" borderId="1" xfId="0" applyFont="1" applyBorder="1" applyAlignment="1">
      <alignment horizontal="left" vertical="center"/>
    </xf>
    <xf numFmtId="0" fontId="36" fillId="0" borderId="1" xfId="2" applyFont="1" applyFill="1" applyBorder="1" applyAlignment="1">
      <alignment horizontal="center" vertical="center" wrapText="1"/>
    </xf>
    <xf numFmtId="0" fontId="36" fillId="12" borderId="1" xfId="2" applyFont="1" applyFill="1" applyBorder="1" applyAlignment="1">
      <alignment horizontal="center" vertical="center" wrapText="1"/>
    </xf>
    <xf numFmtId="0" fontId="36" fillId="0" borderId="1" xfId="2" applyFont="1" applyFill="1" applyBorder="1" applyAlignment="1">
      <alignment horizontal="left" vertical="center" wrapText="1"/>
    </xf>
    <xf numFmtId="3" fontId="36" fillId="0" borderId="1" xfId="2" applyNumberFormat="1" applyFont="1" applyFill="1" applyBorder="1" applyAlignment="1">
      <alignment horizontal="center" vertical="center" wrapText="1"/>
    </xf>
    <xf numFmtId="3" fontId="36" fillId="0" borderId="1" xfId="2" applyNumberFormat="1" applyFont="1" applyFill="1" applyBorder="1" applyAlignment="1">
      <alignment horizontal="center" vertical="center"/>
    </xf>
    <xf numFmtId="3" fontId="36" fillId="3" borderId="1" xfId="0" applyNumberFormat="1" applyFont="1" applyFill="1" applyBorder="1" applyAlignment="1">
      <alignment horizontal="center" vertical="center" wrapText="1"/>
    </xf>
    <xf numFmtId="3" fontId="36" fillId="3" borderId="1" xfId="0" applyNumberFormat="1" applyFont="1" applyFill="1" applyBorder="1" applyAlignment="1">
      <alignment horizontal="center" vertical="center"/>
    </xf>
    <xf numFmtId="3" fontId="36" fillId="0" borderId="1" xfId="1" applyNumberFormat="1" applyFont="1" applyFill="1" applyBorder="1" applyAlignment="1">
      <alignment horizontal="center" vertical="center"/>
    </xf>
    <xf numFmtId="0" fontId="36" fillId="14" borderId="1" xfId="1" applyFont="1" applyFill="1" applyBorder="1" applyAlignment="1">
      <alignment horizontal="center" vertical="center" wrapText="1"/>
    </xf>
    <xf numFmtId="3" fontId="36" fillId="0" borderId="1" xfId="1" applyNumberFormat="1" applyFont="1" applyFill="1" applyBorder="1" applyAlignment="1">
      <alignment horizontal="center" vertical="center" wrapText="1"/>
    </xf>
    <xf numFmtId="0" fontId="36" fillId="3" borderId="1" xfId="0" applyFont="1" applyFill="1" applyBorder="1" applyAlignment="1">
      <alignment horizontal="center" vertical="center" wrapText="1"/>
    </xf>
    <xf numFmtId="0" fontId="35" fillId="0" borderId="1" xfId="0" applyFont="1" applyBorder="1" applyAlignment="1">
      <alignment horizontal="center" vertical="center"/>
    </xf>
    <xf numFmtId="0" fontId="35" fillId="0" borderId="1" xfId="0" applyFont="1" applyBorder="1" applyAlignment="1">
      <alignment horizontal="center" vertical="center" wrapText="1"/>
    </xf>
    <xf numFmtId="0" fontId="37" fillId="0" borderId="0" xfId="0" applyFont="1" applyAlignment="1">
      <alignment horizontal="left" vertical="center"/>
    </xf>
    <xf numFmtId="0" fontId="35" fillId="0" borderId="0" xfId="0" applyFont="1" applyAlignment="1">
      <alignment horizontal="center" vertical="center" wrapText="1"/>
    </xf>
    <xf numFmtId="166" fontId="35" fillId="0" borderId="0" xfId="0" applyNumberFormat="1" applyFont="1" applyAlignment="1">
      <alignment horizontal="center" vertical="center"/>
    </xf>
    <xf numFmtId="0" fontId="37" fillId="0" borderId="0" xfId="0" applyFont="1" applyAlignment="1">
      <alignment horizontal="center" vertical="center"/>
    </xf>
    <xf numFmtId="3" fontId="35" fillId="0" borderId="0" xfId="0" applyNumberFormat="1" applyFont="1" applyAlignment="1">
      <alignment horizontal="center" vertical="center"/>
    </xf>
    <xf numFmtId="3" fontId="35" fillId="0" borderId="0" xfId="0" applyNumberFormat="1" applyFont="1" applyAlignment="1">
      <alignment horizontal="center" vertical="center" wrapText="1"/>
    </xf>
    <xf numFmtId="0" fontId="35" fillId="0" borderId="0" xfId="0" applyFont="1" applyAlignment="1">
      <alignment horizontal="left" vertical="center"/>
    </xf>
    <xf numFmtId="2" fontId="35" fillId="0" borderId="0" xfId="0" applyNumberFormat="1" applyFont="1" applyAlignment="1">
      <alignment horizontal="center" vertical="center" wrapText="1"/>
    </xf>
    <xf numFmtId="14" fontId="35" fillId="0" borderId="0" xfId="0" applyNumberFormat="1" applyFont="1" applyAlignment="1">
      <alignment horizontal="left" vertical="center"/>
    </xf>
    <xf numFmtId="0" fontId="37" fillId="0" borderId="4" xfId="0" applyFont="1" applyBorder="1" applyAlignment="1">
      <alignment horizontal="center" vertical="center"/>
    </xf>
    <xf numFmtId="0" fontId="37" fillId="0" borderId="5" xfId="0" applyFont="1" applyBorder="1" applyAlignment="1">
      <alignment horizontal="center" vertical="center"/>
    </xf>
    <xf numFmtId="2" fontId="37" fillId="0" borderId="7" xfId="0" applyNumberFormat="1" applyFont="1" applyBorder="1" applyAlignment="1">
      <alignment horizontal="center" vertical="center"/>
    </xf>
    <xf numFmtId="2" fontId="35" fillId="0" borderId="0" xfId="0" applyNumberFormat="1" applyFont="1" applyAlignment="1">
      <alignment horizontal="center" vertical="center"/>
    </xf>
    <xf numFmtId="2" fontId="37" fillId="0" borderId="9" xfId="0" applyNumberFormat="1" applyFont="1" applyBorder="1" applyAlignment="1">
      <alignment horizontal="center" vertical="center"/>
    </xf>
    <xf numFmtId="2" fontId="37" fillId="0" borderId="10" xfId="0" applyNumberFormat="1" applyFont="1" applyBorder="1" applyAlignment="1">
      <alignment horizontal="center" vertical="center"/>
    </xf>
    <xf numFmtId="0" fontId="37" fillId="0" borderId="3" xfId="0" applyFont="1" applyBorder="1" applyAlignment="1">
      <alignment vertical="center" wrapText="1"/>
    </xf>
    <xf numFmtId="14" fontId="37" fillId="0" borderId="6" xfId="0" applyNumberFormat="1" applyFont="1" applyBorder="1" applyAlignment="1">
      <alignment vertical="center" wrapText="1"/>
    </xf>
    <xf numFmtId="14" fontId="37" fillId="0" borderId="0" xfId="0" applyNumberFormat="1" applyFont="1" applyAlignment="1">
      <alignment vertical="center" wrapText="1"/>
    </xf>
    <xf numFmtId="14" fontId="34" fillId="0" borderId="0" xfId="0" applyNumberFormat="1" applyFont="1"/>
    <xf numFmtId="0" fontId="34" fillId="0" borderId="0" xfId="0" applyFont="1"/>
    <xf numFmtId="0" fontId="35" fillId="3" borderId="0" xfId="0" applyFont="1" applyFill="1" applyAlignment="1">
      <alignment horizontal="center" vertical="center"/>
    </xf>
    <xf numFmtId="2" fontId="2" fillId="0" borderId="1" xfId="0" applyNumberFormat="1" applyFont="1" applyBorder="1" applyAlignment="1">
      <alignment horizontal="center" vertical="center"/>
    </xf>
    <xf numFmtId="167" fontId="2" fillId="0" borderId="1" xfId="0" applyNumberFormat="1" applyFont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0" fontId="1" fillId="0" borderId="1" xfId="2" applyFont="1" applyFill="1" applyBorder="1" applyAlignment="1">
      <alignment horizontal="center" vertical="center" wrapText="1"/>
    </xf>
    <xf numFmtId="166" fontId="0" fillId="0" borderId="1" xfId="0" applyNumberFormat="1" applyBorder="1" applyAlignment="1">
      <alignment horizontal="center" vertical="center"/>
    </xf>
    <xf numFmtId="166" fontId="0" fillId="3" borderId="1" xfId="0" applyNumberFormat="1" applyFill="1" applyBorder="1" applyAlignment="1">
      <alignment horizontal="center" vertical="center"/>
    </xf>
    <xf numFmtId="166" fontId="16" fillId="0" borderId="1" xfId="0" applyNumberFormat="1" applyFont="1" applyBorder="1" applyAlignment="1">
      <alignment horizontal="center" vertical="center"/>
    </xf>
    <xf numFmtId="166" fontId="2" fillId="0" borderId="1" xfId="0" applyNumberFormat="1" applyFont="1" applyFill="1" applyBorder="1" applyAlignment="1">
      <alignment horizontal="center" vertical="center" wrapText="1" shrinkToFit="1"/>
    </xf>
    <xf numFmtId="2" fontId="0" fillId="0" borderId="6" xfId="0" applyNumberFormat="1" applyBorder="1" applyAlignment="1">
      <alignment horizontal="center" vertical="center" wrapText="1"/>
    </xf>
    <xf numFmtId="2" fontId="0" fillId="0" borderId="0" xfId="0" applyNumberForma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2" fillId="0" borderId="1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14" fontId="3" fillId="0" borderId="6" xfId="0" applyNumberFormat="1" applyFont="1" applyBorder="1" applyAlignment="1">
      <alignment horizontal="center" vertical="center" wrapText="1"/>
    </xf>
    <xf numFmtId="14" fontId="3" fillId="0" borderId="0" xfId="0" applyNumberFormat="1" applyFont="1" applyAlignment="1">
      <alignment horizontal="center" vertical="center" wrapText="1"/>
    </xf>
    <xf numFmtId="0" fontId="37" fillId="0" borderId="3" xfId="0" applyFont="1" applyBorder="1" applyAlignment="1">
      <alignment horizontal="center" vertical="center" wrapText="1"/>
    </xf>
    <xf numFmtId="0" fontId="37" fillId="0" borderId="4" xfId="0" applyFont="1" applyBorder="1" applyAlignment="1">
      <alignment horizontal="center" vertical="center" wrapText="1"/>
    </xf>
    <xf numFmtId="0" fontId="37" fillId="0" borderId="6" xfId="0" applyFont="1" applyBorder="1" applyAlignment="1">
      <alignment horizontal="center" vertical="center" wrapText="1"/>
    </xf>
    <xf numFmtId="0" fontId="37" fillId="0" borderId="0" xfId="0" applyFont="1" applyAlignment="1">
      <alignment horizontal="center" vertical="center" wrapText="1"/>
    </xf>
    <xf numFmtId="0" fontId="37" fillId="0" borderId="8" xfId="0" applyFont="1" applyBorder="1" applyAlignment="1">
      <alignment horizontal="center" vertical="center" wrapText="1"/>
    </xf>
    <xf numFmtId="0" fontId="37" fillId="0" borderId="9" xfId="0" applyFont="1" applyBorder="1" applyAlignment="1">
      <alignment horizontal="center" vertical="center" wrapText="1"/>
    </xf>
  </cellXfs>
  <cellStyles count="3">
    <cellStyle name="Good" xfId="1" builtinId="26"/>
    <cellStyle name="Neutral" xfId="2" builtinId="28"/>
    <cellStyle name="Normal" xfId="0" builtinId="0"/>
  </cellStyles>
  <dxfs count="37"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D9D9D9"/>
      <color rgb="FF93D150"/>
      <color rgb="FFCCFFCC"/>
      <color rgb="FFCCFFFF"/>
      <color rgb="FFFFCCFF"/>
      <color rgb="FFFFCC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AN264"/>
  <sheetViews>
    <sheetView tabSelected="1" zoomScale="106" zoomScaleNormal="106" workbookViewId="0">
      <pane xSplit="4" ySplit="1" topLeftCell="E2" activePane="bottomRight" state="frozen"/>
      <selection pane="topRight" activeCell="E1" sqref="E1"/>
      <selection pane="bottomLeft" activeCell="A2" sqref="A2"/>
      <selection pane="bottomRight"/>
    </sheetView>
  </sheetViews>
  <sheetFormatPr defaultColWidth="9.140625" defaultRowHeight="15"/>
  <cols>
    <col min="1" max="2" width="12.85546875" style="9" customWidth="1"/>
    <col min="3" max="3" width="32.85546875" style="15" customWidth="1"/>
    <col min="4" max="4" width="73.7109375" style="15" customWidth="1"/>
    <col min="5" max="7" width="12" style="9" customWidth="1"/>
    <col min="8" max="8" width="10.140625" style="9" customWidth="1"/>
    <col min="9" max="10" width="8.7109375" style="9" customWidth="1"/>
    <col min="11" max="11" width="10" style="9" customWidth="1"/>
    <col min="12" max="12" width="16.28515625" style="74" customWidth="1"/>
    <col min="13" max="13" width="12.7109375" style="9" customWidth="1"/>
    <col min="14" max="14" width="17.140625" style="9" customWidth="1"/>
    <col min="15" max="15" width="17.140625" style="80" customWidth="1"/>
    <col min="16" max="16" width="17.7109375" style="9" customWidth="1"/>
    <col min="17" max="17" width="16.7109375" style="80" customWidth="1"/>
    <col min="18" max="18" width="16.7109375" style="9" customWidth="1"/>
    <col min="19" max="19" width="17.7109375" style="9" customWidth="1"/>
    <col min="20" max="21" width="16.7109375" style="9" customWidth="1"/>
    <col min="22" max="22" width="17.7109375" style="9" customWidth="1"/>
    <col min="23" max="24" width="16.7109375" style="9" customWidth="1"/>
    <col min="25" max="25" width="38" style="80" customWidth="1"/>
    <col min="26" max="26" width="19.7109375" style="13" customWidth="1"/>
    <col min="27" max="27" width="16.42578125" style="9" customWidth="1"/>
    <col min="28" max="28" width="16.42578125" style="80" customWidth="1"/>
    <col min="29" max="35" width="16.42578125" style="9" customWidth="1"/>
    <col min="36" max="36" width="71.140625" style="9" customWidth="1"/>
    <col min="37" max="37" width="60.7109375" style="9" customWidth="1"/>
    <col min="38" max="16384" width="9.140625" style="9"/>
  </cols>
  <sheetData>
    <row r="1" spans="1:40" ht="94.5">
      <c r="A1" s="28" t="s">
        <v>1</v>
      </c>
      <c r="B1" s="28" t="s">
        <v>2</v>
      </c>
      <c r="C1" s="29" t="s">
        <v>441</v>
      </c>
      <c r="D1" s="30" t="s">
        <v>3</v>
      </c>
      <c r="E1" s="28" t="s">
        <v>4</v>
      </c>
      <c r="F1" s="28" t="s">
        <v>5</v>
      </c>
      <c r="G1" s="28" t="s">
        <v>6</v>
      </c>
      <c r="H1" s="28" t="s">
        <v>7</v>
      </c>
      <c r="I1" s="28" t="s">
        <v>8</v>
      </c>
      <c r="J1" s="28" t="s">
        <v>205</v>
      </c>
      <c r="K1" s="28" t="s">
        <v>206</v>
      </c>
      <c r="L1" s="28" t="s">
        <v>207</v>
      </c>
      <c r="M1" s="28" t="s">
        <v>9</v>
      </c>
      <c r="N1" s="28" t="s">
        <v>10</v>
      </c>
      <c r="O1" s="87" t="s">
        <v>208</v>
      </c>
      <c r="P1" s="31" t="s">
        <v>12</v>
      </c>
      <c r="Q1" s="97" t="s">
        <v>209</v>
      </c>
      <c r="R1" s="31" t="s">
        <v>14</v>
      </c>
      <c r="S1" s="32" t="s">
        <v>15</v>
      </c>
      <c r="T1" s="32" t="s">
        <v>209</v>
      </c>
      <c r="U1" s="32" t="s">
        <v>14</v>
      </c>
      <c r="V1" s="33" t="s">
        <v>16</v>
      </c>
      <c r="W1" s="33" t="s">
        <v>209</v>
      </c>
      <c r="X1" s="33" t="s">
        <v>14</v>
      </c>
      <c r="Y1" s="87" t="s">
        <v>210</v>
      </c>
      <c r="Z1" s="28" t="s">
        <v>45</v>
      </c>
      <c r="AA1" s="28" t="s">
        <v>46</v>
      </c>
      <c r="AB1" s="87" t="s">
        <v>47</v>
      </c>
      <c r="AC1" s="28" t="s">
        <v>48</v>
      </c>
      <c r="AD1" s="28" t="s">
        <v>211</v>
      </c>
      <c r="AE1" s="28" t="s">
        <v>212</v>
      </c>
      <c r="AF1" s="28" t="s">
        <v>213</v>
      </c>
      <c r="AG1" s="28" t="s">
        <v>49</v>
      </c>
      <c r="AH1" s="28" t="s">
        <v>214</v>
      </c>
      <c r="AI1" s="28" t="s">
        <v>49</v>
      </c>
      <c r="AJ1" s="28" t="s">
        <v>50</v>
      </c>
      <c r="AK1" s="28"/>
    </row>
    <row r="2" spans="1:40" ht="31.5">
      <c r="A2" s="10">
        <v>1.2</v>
      </c>
      <c r="B2" s="50"/>
      <c r="C2" s="14" t="s">
        <v>168</v>
      </c>
      <c r="D2" s="3" t="s">
        <v>169</v>
      </c>
      <c r="E2" s="4">
        <v>240</v>
      </c>
      <c r="F2" s="4">
        <v>96</v>
      </c>
      <c r="G2" s="4">
        <v>102</v>
      </c>
      <c r="H2" s="4">
        <v>1</v>
      </c>
      <c r="I2" s="4">
        <f t="shared" ref="I2:I12" si="0">E2*F2*G2/1728*H2</f>
        <v>1360</v>
      </c>
      <c r="J2" s="4">
        <v>22000</v>
      </c>
      <c r="K2" s="4">
        <f>IF(ISERROR(SEARCH("totals", C2)),H2*J2, "")</f>
        <v>22000</v>
      </c>
      <c r="L2" s="4" t="s">
        <v>215</v>
      </c>
      <c r="M2" s="4"/>
      <c r="N2" s="163" t="s">
        <v>21</v>
      </c>
      <c r="O2" s="156"/>
      <c r="P2" s="151" t="s">
        <v>97</v>
      </c>
      <c r="Q2" s="169" t="s">
        <v>26</v>
      </c>
      <c r="R2" s="151" t="s">
        <v>26</v>
      </c>
      <c r="S2" s="152" t="s">
        <v>97</v>
      </c>
      <c r="T2" s="153" t="s">
        <v>26</v>
      </c>
      <c r="U2" s="153" t="s">
        <v>26</v>
      </c>
      <c r="V2" s="154" t="s">
        <v>97</v>
      </c>
      <c r="W2" s="155" t="s">
        <v>26</v>
      </c>
      <c r="X2" s="155" t="s">
        <v>26</v>
      </c>
      <c r="Y2" s="92" t="s">
        <v>97</v>
      </c>
      <c r="Z2" s="157"/>
      <c r="AA2" s="147" t="s">
        <v>98</v>
      </c>
      <c r="AB2" s="156">
        <v>45261</v>
      </c>
      <c r="AC2" s="147" t="s">
        <v>54</v>
      </c>
      <c r="AD2" s="147" t="str">
        <f t="shared" ref="AD2:AD33" si="1">IF(ISBLANK(Y2),"",IFERROR(LOOKUP(Y2,FY_dates, inter_label),Y2))</f>
        <v>In McMurdo</v>
      </c>
      <c r="AE2" s="147" t="str">
        <f t="shared" ref="AE2:AE33" si="2">IF(ISBLANK(AB2),"",IFERROR(LOOKUP(AB2,FY_dates, intra_label),AB2))</f>
        <v>FY24 intra</v>
      </c>
      <c r="AF2" s="147" t="s">
        <v>216</v>
      </c>
      <c r="AG2" s="147">
        <v>44475</v>
      </c>
      <c r="AH2" s="147" t="s">
        <v>217</v>
      </c>
      <c r="AI2" s="147">
        <v>44475</v>
      </c>
      <c r="AJ2" s="10" t="s">
        <v>170</v>
      </c>
      <c r="AK2" s="147"/>
    </row>
    <row r="3" spans="1:40" ht="47.25">
      <c r="A3" s="10">
        <v>1.2</v>
      </c>
      <c r="B3" s="50"/>
      <c r="C3" s="14" t="s">
        <v>95</v>
      </c>
      <c r="D3" s="3" t="s">
        <v>96</v>
      </c>
      <c r="E3" s="4">
        <v>240</v>
      </c>
      <c r="F3" s="4">
        <v>96</v>
      </c>
      <c r="G3" s="4">
        <v>102</v>
      </c>
      <c r="H3" s="4">
        <v>1</v>
      </c>
      <c r="I3" s="4">
        <f t="shared" si="0"/>
        <v>1360</v>
      </c>
      <c r="J3" s="4">
        <v>22000</v>
      </c>
      <c r="K3" s="4">
        <f t="shared" ref="K3:K68" si="3">IF(ISERROR(SEARCH("totals", C3)),H3*J3, "")</f>
        <v>22000</v>
      </c>
      <c r="L3" s="4" t="s">
        <v>215</v>
      </c>
      <c r="M3" s="4"/>
      <c r="N3" s="163" t="s">
        <v>21</v>
      </c>
      <c r="O3" s="156"/>
      <c r="P3" s="151" t="s">
        <v>97</v>
      </c>
      <c r="Q3" s="169" t="s">
        <v>26</v>
      </c>
      <c r="R3" s="151" t="s">
        <v>26</v>
      </c>
      <c r="S3" s="152" t="s">
        <v>97</v>
      </c>
      <c r="T3" s="153" t="s">
        <v>26</v>
      </c>
      <c r="U3" s="153" t="s">
        <v>26</v>
      </c>
      <c r="V3" s="154" t="s">
        <v>97</v>
      </c>
      <c r="W3" s="155" t="s">
        <v>26</v>
      </c>
      <c r="X3" s="155" t="s">
        <v>26</v>
      </c>
      <c r="Y3" s="92" t="s">
        <v>97</v>
      </c>
      <c r="Z3" s="157"/>
      <c r="AA3" s="147" t="s">
        <v>98</v>
      </c>
      <c r="AB3" s="156">
        <v>44927</v>
      </c>
      <c r="AC3" s="147" t="s">
        <v>54</v>
      </c>
      <c r="AD3" s="147" t="str">
        <f t="shared" si="1"/>
        <v>In McMurdo</v>
      </c>
      <c r="AE3" s="147" t="str">
        <f t="shared" si="2"/>
        <v>FY23 intra</v>
      </c>
      <c r="AF3" s="147" t="s">
        <v>216</v>
      </c>
      <c r="AG3" s="147">
        <v>44475</v>
      </c>
      <c r="AH3" s="147" t="s">
        <v>217</v>
      </c>
      <c r="AI3" s="147">
        <v>44475</v>
      </c>
      <c r="AJ3" s="10" t="s">
        <v>218</v>
      </c>
      <c r="AK3" s="10"/>
    </row>
    <row r="4" spans="1:40" ht="42.95" customHeight="1">
      <c r="A4" s="25">
        <v>1.2</v>
      </c>
      <c r="B4" s="48"/>
      <c r="C4" s="14" t="s">
        <v>100</v>
      </c>
      <c r="D4" s="3" t="s">
        <v>101</v>
      </c>
      <c r="E4" s="4">
        <v>240</v>
      </c>
      <c r="F4" s="4">
        <v>96</v>
      </c>
      <c r="G4" s="4">
        <v>102</v>
      </c>
      <c r="H4" s="23">
        <v>1</v>
      </c>
      <c r="I4" s="4">
        <f t="shared" si="0"/>
        <v>1360</v>
      </c>
      <c r="J4" s="4">
        <v>22000</v>
      </c>
      <c r="K4" s="4">
        <f t="shared" si="3"/>
        <v>22000</v>
      </c>
      <c r="L4" s="4" t="s">
        <v>215</v>
      </c>
      <c r="M4" s="170"/>
      <c r="N4" s="163" t="s">
        <v>21</v>
      </c>
      <c r="O4" s="156"/>
      <c r="P4" s="151" t="s">
        <v>97</v>
      </c>
      <c r="Q4" s="169" t="s">
        <v>26</v>
      </c>
      <c r="R4" s="151" t="s">
        <v>26</v>
      </c>
      <c r="S4" s="152" t="s">
        <v>97</v>
      </c>
      <c r="T4" s="153" t="s">
        <v>26</v>
      </c>
      <c r="U4" s="153" t="s">
        <v>26</v>
      </c>
      <c r="V4" s="154" t="s">
        <v>97</v>
      </c>
      <c r="W4" s="155"/>
      <c r="X4" s="155" t="s">
        <v>26</v>
      </c>
      <c r="Y4" s="92" t="s">
        <v>97</v>
      </c>
      <c r="Z4" s="157"/>
      <c r="AA4" s="147" t="s">
        <v>98</v>
      </c>
      <c r="AB4" s="156">
        <v>44896</v>
      </c>
      <c r="AC4" s="147" t="s">
        <v>54</v>
      </c>
      <c r="AD4" s="147" t="str">
        <f t="shared" si="1"/>
        <v>In McMurdo</v>
      </c>
      <c r="AE4" s="147" t="str">
        <f t="shared" si="2"/>
        <v>FY23 intra</v>
      </c>
      <c r="AF4" s="147" t="s">
        <v>216</v>
      </c>
      <c r="AG4" s="147">
        <v>44475</v>
      </c>
      <c r="AH4" s="147" t="s">
        <v>217</v>
      </c>
      <c r="AI4" s="147">
        <v>44475</v>
      </c>
      <c r="AJ4" s="10" t="s">
        <v>218</v>
      </c>
      <c r="AK4" s="147"/>
    </row>
    <row r="5" spans="1:40" ht="34.5" customHeight="1">
      <c r="A5" s="163">
        <v>1.2</v>
      </c>
      <c r="B5" s="171"/>
      <c r="C5" s="14" t="s">
        <v>102</v>
      </c>
      <c r="D5" s="14" t="s">
        <v>103</v>
      </c>
      <c r="E5" s="10">
        <v>114</v>
      </c>
      <c r="F5" s="10">
        <v>77</v>
      </c>
      <c r="G5" s="10">
        <v>96</v>
      </c>
      <c r="H5" s="10">
        <v>1</v>
      </c>
      <c r="I5" s="4">
        <f t="shared" si="0"/>
        <v>487.66666666666669</v>
      </c>
      <c r="J5" s="4">
        <v>10273</v>
      </c>
      <c r="K5" s="4">
        <f t="shared" si="3"/>
        <v>10273</v>
      </c>
      <c r="L5" s="4" t="s">
        <v>215</v>
      </c>
      <c r="M5" s="5"/>
      <c r="N5" s="163" t="s">
        <v>21</v>
      </c>
      <c r="O5" s="156"/>
      <c r="P5" s="151" t="s">
        <v>97</v>
      </c>
      <c r="Q5" s="98">
        <v>43784</v>
      </c>
      <c r="R5" s="151" t="s">
        <v>23</v>
      </c>
      <c r="S5" s="152" t="s">
        <v>97</v>
      </c>
      <c r="T5" s="153" t="s">
        <v>26</v>
      </c>
      <c r="U5" s="153" t="s">
        <v>26</v>
      </c>
      <c r="V5" s="154" t="s">
        <v>97</v>
      </c>
      <c r="W5" s="155" t="s">
        <v>26</v>
      </c>
      <c r="X5" s="155" t="s">
        <v>26</v>
      </c>
      <c r="Y5" s="92" t="s">
        <v>97</v>
      </c>
      <c r="Z5" s="157"/>
      <c r="AA5" s="163" t="s">
        <v>53</v>
      </c>
      <c r="AB5" s="156">
        <v>44896</v>
      </c>
      <c r="AC5" s="147" t="s">
        <v>104</v>
      </c>
      <c r="AD5" s="147" t="str">
        <f t="shared" si="1"/>
        <v>In McMurdo</v>
      </c>
      <c r="AE5" s="147" t="str">
        <f t="shared" si="2"/>
        <v>FY23 intra</v>
      </c>
      <c r="AF5" s="147" t="s">
        <v>216</v>
      </c>
      <c r="AG5" s="147">
        <v>44476</v>
      </c>
      <c r="AH5" s="147" t="s">
        <v>217</v>
      </c>
      <c r="AI5" s="147">
        <v>44476</v>
      </c>
      <c r="AJ5" s="52" t="s">
        <v>219</v>
      </c>
      <c r="AK5" s="147"/>
    </row>
    <row r="6" spans="1:40" ht="44.1" customHeight="1">
      <c r="A6" s="174">
        <v>1.2</v>
      </c>
      <c r="B6" s="175"/>
      <c r="C6" s="1" t="s">
        <v>171</v>
      </c>
      <c r="D6" s="176" t="s">
        <v>172</v>
      </c>
      <c r="E6" s="4">
        <v>108</v>
      </c>
      <c r="F6" s="4">
        <v>53</v>
      </c>
      <c r="G6" s="4">
        <v>60</v>
      </c>
      <c r="H6" s="23">
        <v>2</v>
      </c>
      <c r="I6" s="4">
        <f t="shared" si="0"/>
        <v>397.5</v>
      </c>
      <c r="J6" s="4">
        <v>330</v>
      </c>
      <c r="K6" s="4">
        <f t="shared" si="3"/>
        <v>660</v>
      </c>
      <c r="L6" s="4" t="s">
        <v>215</v>
      </c>
      <c r="M6" s="173"/>
      <c r="N6" s="163" t="s">
        <v>21</v>
      </c>
      <c r="O6" s="156"/>
      <c r="P6" s="151" t="s">
        <v>97</v>
      </c>
      <c r="Q6" s="125"/>
      <c r="R6" s="151"/>
      <c r="S6" s="153" t="s">
        <v>97</v>
      </c>
      <c r="T6" s="153"/>
      <c r="U6" s="153"/>
      <c r="V6" s="155" t="s">
        <v>97</v>
      </c>
      <c r="W6" s="155"/>
      <c r="X6" s="155" t="s">
        <v>26</v>
      </c>
      <c r="Y6" s="92" t="s">
        <v>97</v>
      </c>
      <c r="Z6" s="157"/>
      <c r="AA6" s="163" t="s">
        <v>53</v>
      </c>
      <c r="AB6" s="156">
        <v>45292</v>
      </c>
      <c r="AC6" s="147" t="s">
        <v>76</v>
      </c>
      <c r="AD6" s="147" t="str">
        <f t="shared" si="1"/>
        <v>In McMurdo</v>
      </c>
      <c r="AE6" s="147" t="str">
        <f t="shared" si="2"/>
        <v>FY24 intra</v>
      </c>
      <c r="AF6" s="147" t="s">
        <v>216</v>
      </c>
      <c r="AG6" s="147">
        <v>44477</v>
      </c>
      <c r="AH6" s="147" t="s">
        <v>217</v>
      </c>
      <c r="AI6" s="147">
        <v>44477</v>
      </c>
      <c r="AJ6" s="147" t="s">
        <v>173</v>
      </c>
      <c r="AK6" s="147"/>
    </row>
    <row r="7" spans="1:40" ht="38.25" customHeight="1">
      <c r="A7" s="25">
        <v>1.2</v>
      </c>
      <c r="B7" s="48"/>
      <c r="C7" s="3" t="s">
        <v>174</v>
      </c>
      <c r="D7" s="3" t="s">
        <v>107</v>
      </c>
      <c r="E7" s="23">
        <v>264</v>
      </c>
      <c r="F7" s="23">
        <v>94</v>
      </c>
      <c r="G7" s="23">
        <v>97</v>
      </c>
      <c r="H7" s="23">
        <v>1</v>
      </c>
      <c r="I7" s="4">
        <f t="shared" si="0"/>
        <v>1393.0277777777778</v>
      </c>
      <c r="J7" s="4">
        <v>12000</v>
      </c>
      <c r="K7" s="4">
        <f t="shared" si="3"/>
        <v>12000</v>
      </c>
      <c r="L7" s="4" t="s">
        <v>215</v>
      </c>
      <c r="M7" s="170"/>
      <c r="N7" s="163" t="s">
        <v>21</v>
      </c>
      <c r="O7" s="156"/>
      <c r="P7" s="151" t="s">
        <v>97</v>
      </c>
      <c r="Q7" s="169"/>
      <c r="R7" s="151"/>
      <c r="S7" s="153" t="s">
        <v>97</v>
      </c>
      <c r="T7" s="153" t="s">
        <v>26</v>
      </c>
      <c r="U7" s="153" t="s">
        <v>26</v>
      </c>
      <c r="V7" s="155" t="s">
        <v>97</v>
      </c>
      <c r="W7" s="155" t="s">
        <v>26</v>
      </c>
      <c r="X7" s="155" t="s">
        <v>26</v>
      </c>
      <c r="Y7" s="92" t="s">
        <v>97</v>
      </c>
      <c r="Z7" s="157"/>
      <c r="AA7" s="163" t="s">
        <v>53</v>
      </c>
      <c r="AB7" s="156">
        <v>45261</v>
      </c>
      <c r="AC7" s="147" t="s">
        <v>54</v>
      </c>
      <c r="AD7" s="147" t="str">
        <f t="shared" si="1"/>
        <v>In McMurdo</v>
      </c>
      <c r="AE7" s="147" t="str">
        <f t="shared" si="2"/>
        <v>FY24 intra</v>
      </c>
      <c r="AF7" s="147" t="s">
        <v>216</v>
      </c>
      <c r="AG7" s="147">
        <v>44477</v>
      </c>
      <c r="AH7" s="147" t="s">
        <v>217</v>
      </c>
      <c r="AI7" s="147">
        <v>44477</v>
      </c>
      <c r="AJ7" s="147" t="s">
        <v>175</v>
      </c>
      <c r="AK7" s="147"/>
    </row>
    <row r="8" spans="1:40" ht="31.5">
      <c r="A8" s="10">
        <v>1.2</v>
      </c>
      <c r="B8" s="50"/>
      <c r="C8" s="14" t="s">
        <v>176</v>
      </c>
      <c r="D8" s="14" t="s">
        <v>177</v>
      </c>
      <c r="E8" s="4">
        <v>97</v>
      </c>
      <c r="F8" s="4">
        <v>44</v>
      </c>
      <c r="G8" s="4">
        <v>63</v>
      </c>
      <c r="H8" s="4">
        <v>1</v>
      </c>
      <c r="I8" s="4">
        <f t="shared" si="0"/>
        <v>155.60416666666666</v>
      </c>
      <c r="J8" s="4">
        <v>920</v>
      </c>
      <c r="K8" s="4">
        <f t="shared" si="3"/>
        <v>920</v>
      </c>
      <c r="L8" s="4" t="s">
        <v>215</v>
      </c>
      <c r="M8" s="4"/>
      <c r="N8" s="163" t="s">
        <v>21</v>
      </c>
      <c r="O8" s="156"/>
      <c r="P8" s="151" t="s">
        <v>97</v>
      </c>
      <c r="Q8" s="169" t="s">
        <v>26</v>
      </c>
      <c r="R8" s="151" t="s">
        <v>26</v>
      </c>
      <c r="S8" s="153" t="s">
        <v>97</v>
      </c>
      <c r="T8" s="153" t="s">
        <v>26</v>
      </c>
      <c r="U8" s="153" t="s">
        <v>26</v>
      </c>
      <c r="V8" s="154" t="s">
        <v>97</v>
      </c>
      <c r="W8" s="155" t="s">
        <v>26</v>
      </c>
      <c r="X8" s="155" t="s">
        <v>26</v>
      </c>
      <c r="Y8" s="92" t="s">
        <v>97</v>
      </c>
      <c r="Z8" s="157"/>
      <c r="AA8" s="163" t="s">
        <v>53</v>
      </c>
      <c r="AB8" s="156">
        <v>45261</v>
      </c>
      <c r="AC8" s="147" t="s">
        <v>54</v>
      </c>
      <c r="AD8" s="147" t="str">
        <f t="shared" si="1"/>
        <v>In McMurdo</v>
      </c>
      <c r="AE8" s="147" t="str">
        <f t="shared" si="2"/>
        <v>FY24 intra</v>
      </c>
      <c r="AF8" s="147" t="s">
        <v>216</v>
      </c>
      <c r="AG8" s="147">
        <v>44477</v>
      </c>
      <c r="AH8" s="147" t="s">
        <v>217</v>
      </c>
      <c r="AI8" s="147">
        <v>44477</v>
      </c>
      <c r="AJ8" s="147"/>
      <c r="AK8" s="147"/>
    </row>
    <row r="9" spans="1:40" ht="31.5">
      <c r="A9" s="10">
        <v>1.2</v>
      </c>
      <c r="B9" s="50"/>
      <c r="C9" s="14" t="s">
        <v>178</v>
      </c>
      <c r="D9" s="14" t="s">
        <v>179</v>
      </c>
      <c r="E9" s="4">
        <v>125</v>
      </c>
      <c r="F9" s="4">
        <v>33</v>
      </c>
      <c r="G9" s="4">
        <v>37</v>
      </c>
      <c r="H9" s="4">
        <v>1</v>
      </c>
      <c r="I9" s="4">
        <f t="shared" si="0"/>
        <v>88.324652777777771</v>
      </c>
      <c r="J9" s="4">
        <v>1048</v>
      </c>
      <c r="K9" s="4">
        <f t="shared" si="3"/>
        <v>1048</v>
      </c>
      <c r="L9" s="4" t="s">
        <v>215</v>
      </c>
      <c r="M9" s="4"/>
      <c r="N9" s="163" t="s">
        <v>21</v>
      </c>
      <c r="O9" s="156"/>
      <c r="P9" s="151" t="s">
        <v>97</v>
      </c>
      <c r="Q9" s="169" t="s">
        <v>26</v>
      </c>
      <c r="R9" s="151" t="s">
        <v>26</v>
      </c>
      <c r="S9" s="153" t="s">
        <v>97</v>
      </c>
      <c r="T9" s="153" t="s">
        <v>26</v>
      </c>
      <c r="U9" s="153" t="s">
        <v>26</v>
      </c>
      <c r="V9" s="154" t="s">
        <v>97</v>
      </c>
      <c r="W9" s="155" t="s">
        <v>26</v>
      </c>
      <c r="X9" s="155" t="s">
        <v>26</v>
      </c>
      <c r="Y9" s="92" t="s">
        <v>97</v>
      </c>
      <c r="Z9" s="157"/>
      <c r="AA9" s="163" t="s">
        <v>53</v>
      </c>
      <c r="AB9" s="156">
        <v>45261</v>
      </c>
      <c r="AC9" s="147" t="s">
        <v>54</v>
      </c>
      <c r="AD9" s="147" t="str">
        <f t="shared" si="1"/>
        <v>In McMurdo</v>
      </c>
      <c r="AE9" s="147" t="str">
        <f t="shared" si="2"/>
        <v>FY24 intra</v>
      </c>
      <c r="AF9" s="147" t="s">
        <v>216</v>
      </c>
      <c r="AG9" s="147">
        <v>44477</v>
      </c>
      <c r="AH9" s="147" t="s">
        <v>217</v>
      </c>
      <c r="AI9" s="147">
        <v>44477</v>
      </c>
      <c r="AJ9" s="147"/>
      <c r="AK9" s="147"/>
    </row>
    <row r="10" spans="1:40" s="95" customFormat="1" ht="31.5" customHeight="1">
      <c r="A10" s="25">
        <v>1.2</v>
      </c>
      <c r="B10" s="48"/>
      <c r="C10" s="3" t="s">
        <v>180</v>
      </c>
      <c r="D10" s="3" t="s">
        <v>181</v>
      </c>
      <c r="E10" s="23">
        <v>120</v>
      </c>
      <c r="F10" s="23">
        <v>48</v>
      </c>
      <c r="G10" s="23">
        <v>48</v>
      </c>
      <c r="H10" s="23">
        <v>1</v>
      </c>
      <c r="I10" s="4">
        <f t="shared" si="0"/>
        <v>160</v>
      </c>
      <c r="J10" s="4">
        <v>600</v>
      </c>
      <c r="K10" s="4">
        <f t="shared" si="3"/>
        <v>600</v>
      </c>
      <c r="L10" s="4" t="s">
        <v>215</v>
      </c>
      <c r="M10" s="170"/>
      <c r="N10" s="163" t="s">
        <v>21</v>
      </c>
      <c r="O10" s="156"/>
      <c r="P10" s="151" t="s">
        <v>97</v>
      </c>
      <c r="Q10" s="169"/>
      <c r="R10" s="151"/>
      <c r="S10" s="153" t="s">
        <v>97</v>
      </c>
      <c r="T10" s="153" t="s">
        <v>26</v>
      </c>
      <c r="U10" s="153" t="s">
        <v>26</v>
      </c>
      <c r="V10" s="155" t="s">
        <v>97</v>
      </c>
      <c r="W10" s="155" t="s">
        <v>26</v>
      </c>
      <c r="X10" s="155" t="s">
        <v>26</v>
      </c>
      <c r="Y10" s="92" t="s">
        <v>97</v>
      </c>
      <c r="Z10" s="157"/>
      <c r="AA10" s="163" t="s">
        <v>53</v>
      </c>
      <c r="AB10" s="156">
        <v>45275</v>
      </c>
      <c r="AC10" s="147" t="s">
        <v>76</v>
      </c>
      <c r="AD10" s="147" t="str">
        <f t="shared" si="1"/>
        <v>In McMurdo</v>
      </c>
      <c r="AE10" s="147" t="str">
        <f t="shared" si="2"/>
        <v>FY24 intra</v>
      </c>
      <c r="AF10" s="147" t="s">
        <v>216</v>
      </c>
      <c r="AG10" s="147">
        <v>44477</v>
      </c>
      <c r="AH10" s="147" t="s">
        <v>217</v>
      </c>
      <c r="AI10" s="147">
        <v>44477</v>
      </c>
      <c r="AJ10" s="147" t="s">
        <v>182</v>
      </c>
      <c r="AK10" s="147"/>
      <c r="AL10" s="9"/>
      <c r="AM10" s="9"/>
      <c r="AN10" s="9"/>
    </row>
    <row r="11" spans="1:40" ht="44.1" customHeight="1">
      <c r="A11" s="25">
        <v>1.2</v>
      </c>
      <c r="B11" s="48"/>
      <c r="C11" s="3" t="s">
        <v>106</v>
      </c>
      <c r="D11" s="3" t="s">
        <v>107</v>
      </c>
      <c r="E11" s="23">
        <v>96</v>
      </c>
      <c r="F11" s="23">
        <v>72</v>
      </c>
      <c r="G11" s="23">
        <v>120</v>
      </c>
      <c r="H11" s="23">
        <v>1</v>
      </c>
      <c r="I11" s="4">
        <f t="shared" si="0"/>
        <v>480</v>
      </c>
      <c r="J11" s="4">
        <v>1500</v>
      </c>
      <c r="K11" s="4">
        <f t="shared" si="3"/>
        <v>1500</v>
      </c>
      <c r="L11" s="4" t="s">
        <v>215</v>
      </c>
      <c r="M11" s="170"/>
      <c r="N11" s="163" t="s">
        <v>21</v>
      </c>
      <c r="O11" s="156"/>
      <c r="P11" s="151" t="s">
        <v>97</v>
      </c>
      <c r="Q11" s="169" t="s">
        <v>26</v>
      </c>
      <c r="R11" s="151" t="s">
        <v>26</v>
      </c>
      <c r="S11" s="153" t="s">
        <v>97</v>
      </c>
      <c r="T11" s="153" t="s">
        <v>26</v>
      </c>
      <c r="U11" s="153" t="s">
        <v>26</v>
      </c>
      <c r="V11" s="155" t="s">
        <v>97</v>
      </c>
      <c r="W11" s="155" t="s">
        <v>26</v>
      </c>
      <c r="X11" s="155" t="s">
        <v>26</v>
      </c>
      <c r="Y11" s="92" t="s">
        <v>97</v>
      </c>
      <c r="Z11" s="157"/>
      <c r="AA11" s="163" t="s">
        <v>53</v>
      </c>
      <c r="AB11" s="156">
        <v>44927</v>
      </c>
      <c r="AC11" s="147" t="s">
        <v>54</v>
      </c>
      <c r="AD11" s="147" t="str">
        <f t="shared" si="1"/>
        <v>In McMurdo</v>
      </c>
      <c r="AE11" s="147" t="str">
        <f t="shared" si="2"/>
        <v>FY23 intra</v>
      </c>
      <c r="AF11" s="147" t="s">
        <v>216</v>
      </c>
      <c r="AG11" s="147">
        <v>44477</v>
      </c>
      <c r="AH11" s="147" t="s">
        <v>217</v>
      </c>
      <c r="AI11" s="147">
        <v>44477</v>
      </c>
      <c r="AJ11" s="147" t="s">
        <v>108</v>
      </c>
      <c r="AK11" s="147"/>
    </row>
    <row r="12" spans="1:40" ht="31.5">
      <c r="A12" s="25">
        <v>1.2</v>
      </c>
      <c r="B12" s="48"/>
      <c r="C12" s="3" t="s">
        <v>183</v>
      </c>
      <c r="D12" s="3" t="s">
        <v>184</v>
      </c>
      <c r="E12" s="23">
        <v>480</v>
      </c>
      <c r="F12" s="23">
        <v>96</v>
      </c>
      <c r="G12" s="23">
        <v>102</v>
      </c>
      <c r="H12" s="23">
        <v>1</v>
      </c>
      <c r="I12" s="4">
        <f t="shared" si="0"/>
        <v>2720</v>
      </c>
      <c r="J12" s="4">
        <v>28000</v>
      </c>
      <c r="K12" s="4">
        <f t="shared" si="3"/>
        <v>28000</v>
      </c>
      <c r="L12" s="4" t="s">
        <v>215</v>
      </c>
      <c r="M12" s="170"/>
      <c r="N12" s="163" t="s">
        <v>21</v>
      </c>
      <c r="O12" s="156"/>
      <c r="P12" s="151" t="s">
        <v>97</v>
      </c>
      <c r="Q12" s="169"/>
      <c r="R12" s="151"/>
      <c r="S12" s="153" t="s">
        <v>97</v>
      </c>
      <c r="T12" s="153" t="s">
        <v>26</v>
      </c>
      <c r="U12" s="153" t="s">
        <v>26</v>
      </c>
      <c r="V12" s="155" t="s">
        <v>97</v>
      </c>
      <c r="W12" s="155" t="s">
        <v>26</v>
      </c>
      <c r="X12" s="155" t="s">
        <v>26</v>
      </c>
      <c r="Y12" s="92" t="s">
        <v>97</v>
      </c>
      <c r="Z12" s="157"/>
      <c r="AA12" s="147" t="s">
        <v>98</v>
      </c>
      <c r="AB12" s="156">
        <v>45292</v>
      </c>
      <c r="AC12" s="147" t="s">
        <v>54</v>
      </c>
      <c r="AD12" s="147" t="str">
        <f t="shared" si="1"/>
        <v>In McMurdo</v>
      </c>
      <c r="AE12" s="147" t="str">
        <f t="shared" si="2"/>
        <v>FY24 intra</v>
      </c>
      <c r="AF12" s="147" t="s">
        <v>216</v>
      </c>
      <c r="AG12" s="147">
        <v>44477</v>
      </c>
      <c r="AH12" s="147" t="s">
        <v>217</v>
      </c>
      <c r="AI12" s="147">
        <v>44477</v>
      </c>
      <c r="AJ12" s="147" t="s">
        <v>185</v>
      </c>
      <c r="AK12" s="147"/>
    </row>
    <row r="13" spans="1:40" s="95" customFormat="1" ht="31.5" customHeight="1" thickBot="1">
      <c r="A13" s="53"/>
      <c r="B13" s="53"/>
      <c r="C13" s="54" t="s">
        <v>220</v>
      </c>
      <c r="D13" s="55"/>
      <c r="E13" s="44"/>
      <c r="F13" s="44"/>
      <c r="G13" s="44" t="s">
        <v>221</v>
      </c>
      <c r="H13" s="56">
        <f>I13/(1360*0.7)</f>
        <v>10.464415193160601</v>
      </c>
      <c r="I13" s="57">
        <f>SUM(I2:I12)</f>
        <v>9962.1232638888905</v>
      </c>
      <c r="J13" s="57"/>
      <c r="K13" s="44">
        <f>SUM(K2:K12)</f>
        <v>121001</v>
      </c>
      <c r="L13" s="44"/>
      <c r="M13" s="44"/>
      <c r="N13" s="58"/>
      <c r="O13" s="77"/>
      <c r="P13" s="59"/>
      <c r="Q13" s="77"/>
      <c r="R13" s="60"/>
      <c r="S13" s="59"/>
      <c r="T13" s="60"/>
      <c r="U13" s="60"/>
      <c r="V13" s="59"/>
      <c r="W13" s="60"/>
      <c r="X13" s="60"/>
      <c r="Y13" s="77"/>
      <c r="Z13" s="60"/>
      <c r="AA13" s="60"/>
      <c r="AB13" s="77"/>
      <c r="AC13" s="59"/>
      <c r="AD13" s="77" t="str">
        <f t="shared" si="1"/>
        <v/>
      </c>
      <c r="AE13" s="59" t="str">
        <f t="shared" si="2"/>
        <v/>
      </c>
      <c r="AF13" s="59"/>
      <c r="AG13" s="59"/>
      <c r="AH13" s="59"/>
      <c r="AI13" s="59"/>
      <c r="AJ13" s="59"/>
      <c r="AK13" s="59"/>
      <c r="AL13" s="11"/>
      <c r="AM13" s="11"/>
      <c r="AN13" s="11"/>
    </row>
    <row r="14" spans="1:40" ht="48" thickTop="1">
      <c r="A14" s="24">
        <v>1.2</v>
      </c>
      <c r="B14" s="50"/>
      <c r="C14" s="17" t="s">
        <v>19</v>
      </c>
      <c r="D14" s="17" t="s">
        <v>20</v>
      </c>
      <c r="E14" s="22">
        <v>240</v>
      </c>
      <c r="F14" s="22">
        <v>96</v>
      </c>
      <c r="G14" s="22">
        <v>96</v>
      </c>
      <c r="H14" s="22">
        <v>1</v>
      </c>
      <c r="I14" s="22">
        <f t="shared" ref="I14:I18" si="4">E14*F14*G14/1728*H14</f>
        <v>1280</v>
      </c>
      <c r="J14" s="22">
        <v>4255</v>
      </c>
      <c r="K14" s="4">
        <f t="shared" si="3"/>
        <v>4255</v>
      </c>
      <c r="L14" s="22" t="s">
        <v>215</v>
      </c>
      <c r="M14" s="22"/>
      <c r="N14" s="24" t="s">
        <v>21</v>
      </c>
      <c r="O14" s="100"/>
      <c r="P14" s="151" t="s">
        <v>22</v>
      </c>
      <c r="Q14" s="98">
        <v>44211</v>
      </c>
      <c r="R14" s="151" t="s">
        <v>23</v>
      </c>
      <c r="S14" s="152" t="s">
        <v>24</v>
      </c>
      <c r="T14" s="12"/>
      <c r="U14" s="153" t="s">
        <v>25</v>
      </c>
      <c r="V14" s="154" t="s">
        <v>25</v>
      </c>
      <c r="W14" s="155" t="s">
        <v>26</v>
      </c>
      <c r="X14" s="155" t="s">
        <v>26</v>
      </c>
      <c r="Y14" s="104">
        <v>44598</v>
      </c>
      <c r="Z14" s="157"/>
      <c r="AA14" s="163" t="s">
        <v>53</v>
      </c>
      <c r="AB14" s="156">
        <v>44910</v>
      </c>
      <c r="AC14" s="147" t="s">
        <v>104</v>
      </c>
      <c r="AD14" s="147" t="str">
        <f t="shared" si="1"/>
        <v>FY22 inter</v>
      </c>
      <c r="AE14" s="147" t="str">
        <f t="shared" si="2"/>
        <v>FY23 intra</v>
      </c>
      <c r="AF14" s="147" t="s">
        <v>216</v>
      </c>
      <c r="AG14" s="147">
        <v>44477</v>
      </c>
      <c r="AH14" s="147" t="s">
        <v>217</v>
      </c>
      <c r="AI14" s="147">
        <v>44477</v>
      </c>
      <c r="AJ14" s="147" t="s">
        <v>109</v>
      </c>
      <c r="AK14" s="147"/>
    </row>
    <row r="15" spans="1:40" ht="31.5">
      <c r="A15" s="10">
        <v>1.2</v>
      </c>
      <c r="B15" s="50"/>
      <c r="C15" s="14" t="s">
        <v>51</v>
      </c>
      <c r="D15" s="14" t="s">
        <v>52</v>
      </c>
      <c r="E15" s="4">
        <v>174</v>
      </c>
      <c r="F15" s="4">
        <v>53</v>
      </c>
      <c r="G15" s="4">
        <v>96</v>
      </c>
      <c r="H15" s="4">
        <v>3</v>
      </c>
      <c r="I15" s="22">
        <f t="shared" si="4"/>
        <v>1537</v>
      </c>
      <c r="J15" s="22">
        <v>586.66666666666663</v>
      </c>
      <c r="K15" s="4">
        <f t="shared" si="3"/>
        <v>1760</v>
      </c>
      <c r="L15" s="22" t="s">
        <v>215</v>
      </c>
      <c r="M15" s="168"/>
      <c r="N15" s="163" t="s">
        <v>21</v>
      </c>
      <c r="O15" s="156"/>
      <c r="P15" s="151" t="s">
        <v>22</v>
      </c>
      <c r="Q15" s="98">
        <v>44159</v>
      </c>
      <c r="R15" s="151" t="s">
        <v>23</v>
      </c>
      <c r="S15" s="152" t="s">
        <v>24</v>
      </c>
      <c r="T15" s="12"/>
      <c r="U15" s="153" t="s">
        <v>25</v>
      </c>
      <c r="V15" s="154" t="s">
        <v>25</v>
      </c>
      <c r="W15" s="155" t="s">
        <v>26</v>
      </c>
      <c r="X15" s="155" t="s">
        <v>26</v>
      </c>
      <c r="Y15" s="104">
        <v>44963</v>
      </c>
      <c r="Z15" s="157"/>
      <c r="AA15" s="147" t="s">
        <v>53</v>
      </c>
      <c r="AB15" s="156">
        <v>45292</v>
      </c>
      <c r="AC15" s="147" t="s">
        <v>54</v>
      </c>
      <c r="AD15" s="147" t="str">
        <f t="shared" si="1"/>
        <v>FY23 inter</v>
      </c>
      <c r="AE15" s="147" t="str">
        <f t="shared" si="2"/>
        <v>FY24 intra</v>
      </c>
      <c r="AF15" s="147" t="s">
        <v>216</v>
      </c>
      <c r="AG15" s="147">
        <v>44477</v>
      </c>
      <c r="AH15" s="147" t="s">
        <v>217</v>
      </c>
      <c r="AI15" s="147">
        <v>44477</v>
      </c>
      <c r="AJ15" s="147"/>
      <c r="AK15" s="147"/>
    </row>
    <row r="16" spans="1:40" ht="31.5">
      <c r="A16" s="10">
        <v>1.2</v>
      </c>
      <c r="B16" s="50"/>
      <c r="C16" s="14" t="s">
        <v>55</v>
      </c>
      <c r="D16" s="14" t="s">
        <v>52</v>
      </c>
      <c r="E16" s="4">
        <v>108</v>
      </c>
      <c r="F16" s="4">
        <v>53</v>
      </c>
      <c r="G16" s="4">
        <v>60</v>
      </c>
      <c r="H16" s="4">
        <v>2</v>
      </c>
      <c r="I16" s="22">
        <f t="shared" si="4"/>
        <v>397.5</v>
      </c>
      <c r="J16" s="22">
        <v>1210</v>
      </c>
      <c r="K16" s="4">
        <f t="shared" si="3"/>
        <v>2420</v>
      </c>
      <c r="L16" s="22" t="s">
        <v>215</v>
      </c>
      <c r="M16" s="168"/>
      <c r="N16" s="163" t="s">
        <v>21</v>
      </c>
      <c r="O16" s="156"/>
      <c r="P16" s="151" t="s">
        <v>22</v>
      </c>
      <c r="Q16" s="98">
        <v>44159</v>
      </c>
      <c r="R16" s="151" t="s">
        <v>23</v>
      </c>
      <c r="S16" s="152" t="s">
        <v>24</v>
      </c>
      <c r="T16" s="12"/>
      <c r="U16" s="153" t="s">
        <v>25</v>
      </c>
      <c r="V16" s="154" t="s">
        <v>25</v>
      </c>
      <c r="W16" s="155" t="s">
        <v>26</v>
      </c>
      <c r="X16" s="155" t="s">
        <v>26</v>
      </c>
      <c r="Y16" s="104">
        <v>44963</v>
      </c>
      <c r="Z16" s="157"/>
      <c r="AA16" s="147" t="s">
        <v>53</v>
      </c>
      <c r="AB16" s="156">
        <v>45292</v>
      </c>
      <c r="AC16" s="147" t="s">
        <v>54</v>
      </c>
      <c r="AD16" s="147" t="str">
        <f t="shared" si="1"/>
        <v>FY23 inter</v>
      </c>
      <c r="AE16" s="147" t="str">
        <f t="shared" si="2"/>
        <v>FY24 intra</v>
      </c>
      <c r="AF16" s="147" t="s">
        <v>216</v>
      </c>
      <c r="AG16" s="147">
        <v>44477</v>
      </c>
      <c r="AH16" s="147" t="s">
        <v>217</v>
      </c>
      <c r="AI16" s="147">
        <v>44477</v>
      </c>
      <c r="AJ16" s="147"/>
      <c r="AK16" s="147"/>
    </row>
    <row r="17" spans="1:40" ht="34.35" customHeight="1">
      <c r="A17" s="10">
        <v>1.2</v>
      </c>
      <c r="B17" s="50"/>
      <c r="C17" s="17" t="s">
        <v>56</v>
      </c>
      <c r="D17" s="14" t="s">
        <v>57</v>
      </c>
      <c r="E17" s="4">
        <v>92</v>
      </c>
      <c r="F17" s="4">
        <v>92</v>
      </c>
      <c r="G17" s="4">
        <v>70.5</v>
      </c>
      <c r="H17" s="4">
        <v>9</v>
      </c>
      <c r="I17" s="22">
        <f t="shared" si="4"/>
        <v>3107.875</v>
      </c>
      <c r="J17" s="22">
        <v>3531.5555555555557</v>
      </c>
      <c r="K17" s="4">
        <f t="shared" si="3"/>
        <v>31784</v>
      </c>
      <c r="L17" s="22" t="s">
        <v>215</v>
      </c>
      <c r="M17" s="168"/>
      <c r="N17" s="163" t="s">
        <v>21</v>
      </c>
      <c r="O17" s="156"/>
      <c r="P17" s="151" t="s">
        <v>22</v>
      </c>
      <c r="Q17" s="98">
        <v>44058</v>
      </c>
      <c r="R17" s="151" t="s">
        <v>23</v>
      </c>
      <c r="S17" s="152" t="s">
        <v>24</v>
      </c>
      <c r="T17" s="12"/>
      <c r="U17" s="153" t="s">
        <v>25</v>
      </c>
      <c r="V17" s="154" t="s">
        <v>25</v>
      </c>
      <c r="W17" s="155" t="s">
        <v>26</v>
      </c>
      <c r="X17" s="155" t="s">
        <v>26</v>
      </c>
      <c r="Y17" s="104">
        <v>44963</v>
      </c>
      <c r="Z17" s="157"/>
      <c r="AA17" s="163" t="s">
        <v>53</v>
      </c>
      <c r="AB17" s="156">
        <v>45292</v>
      </c>
      <c r="AC17" s="147" t="s">
        <v>54</v>
      </c>
      <c r="AD17" s="147" t="str">
        <f t="shared" si="1"/>
        <v>FY23 inter</v>
      </c>
      <c r="AE17" s="147" t="str">
        <f t="shared" si="2"/>
        <v>FY24 intra</v>
      </c>
      <c r="AF17" s="147" t="s">
        <v>216</v>
      </c>
      <c r="AG17" s="147">
        <v>44477</v>
      </c>
      <c r="AH17" s="147" t="s">
        <v>217</v>
      </c>
      <c r="AI17" s="147">
        <v>44477</v>
      </c>
      <c r="AJ17" s="147" t="s">
        <v>58</v>
      </c>
      <c r="AK17" s="147"/>
    </row>
    <row r="18" spans="1:40" ht="34.35" customHeight="1">
      <c r="A18" s="10">
        <v>1.2</v>
      </c>
      <c r="B18" s="50"/>
      <c r="C18" s="17" t="s">
        <v>56</v>
      </c>
      <c r="D18" s="14" t="s">
        <v>59</v>
      </c>
      <c r="E18" s="4">
        <v>92</v>
      </c>
      <c r="F18" s="4">
        <v>92</v>
      </c>
      <c r="G18" s="4">
        <v>70.5</v>
      </c>
      <c r="H18" s="4">
        <v>3</v>
      </c>
      <c r="I18" s="22">
        <f t="shared" si="4"/>
        <v>1035.9583333333335</v>
      </c>
      <c r="J18" s="22">
        <v>5001</v>
      </c>
      <c r="K18" s="4">
        <f t="shared" si="3"/>
        <v>15003</v>
      </c>
      <c r="L18" s="22" t="s">
        <v>215</v>
      </c>
      <c r="M18" s="168"/>
      <c r="N18" s="163" t="s">
        <v>21</v>
      </c>
      <c r="O18" s="156"/>
      <c r="P18" s="151" t="s">
        <v>22</v>
      </c>
      <c r="Q18" s="98">
        <v>44211</v>
      </c>
      <c r="R18" s="151" t="s">
        <v>23</v>
      </c>
      <c r="S18" s="152" t="s">
        <v>24</v>
      </c>
      <c r="T18" s="12"/>
      <c r="U18" s="153" t="s">
        <v>25</v>
      </c>
      <c r="V18" s="154" t="s">
        <v>25</v>
      </c>
      <c r="W18" s="155" t="s">
        <v>26</v>
      </c>
      <c r="X18" s="155" t="s">
        <v>26</v>
      </c>
      <c r="Y18" s="104">
        <v>44963</v>
      </c>
      <c r="Z18" s="157"/>
      <c r="AA18" s="163" t="s">
        <v>53</v>
      </c>
      <c r="AB18" s="156">
        <v>45292</v>
      </c>
      <c r="AC18" s="147" t="s">
        <v>54</v>
      </c>
      <c r="AD18" s="147" t="str">
        <f t="shared" si="1"/>
        <v>FY23 inter</v>
      </c>
      <c r="AE18" s="147" t="str">
        <f t="shared" si="2"/>
        <v>FY24 intra</v>
      </c>
      <c r="AF18" s="147" t="s">
        <v>216</v>
      </c>
      <c r="AG18" s="147">
        <v>44477</v>
      </c>
      <c r="AH18" s="147" t="s">
        <v>217</v>
      </c>
      <c r="AI18" s="147">
        <v>44477</v>
      </c>
      <c r="AJ18" s="147" t="s">
        <v>58</v>
      </c>
      <c r="AK18" s="147"/>
    </row>
    <row r="19" spans="1:40" s="95" customFormat="1" ht="53.1" customHeight="1" thickBot="1">
      <c r="A19" s="53"/>
      <c r="B19" s="53"/>
      <c r="C19" s="54" t="s">
        <v>222</v>
      </c>
      <c r="D19" s="62"/>
      <c r="E19" s="57"/>
      <c r="F19" s="57"/>
      <c r="G19" s="44" t="s">
        <v>221</v>
      </c>
      <c r="H19" s="184">
        <f>I19/(1360*0.7)</f>
        <v>7.7293417366946793</v>
      </c>
      <c r="I19" s="57">
        <f>SUM(I14:I18)</f>
        <v>7358.3333333333339</v>
      </c>
      <c r="J19" s="57"/>
      <c r="K19" s="58">
        <f>SUM(K14:K18)</f>
        <v>55222</v>
      </c>
      <c r="L19" s="58"/>
      <c r="M19" s="58"/>
      <c r="N19" s="58"/>
      <c r="O19" s="77"/>
      <c r="P19" s="59"/>
      <c r="Q19" s="77"/>
      <c r="R19" s="60"/>
      <c r="S19" s="59"/>
      <c r="T19" s="60"/>
      <c r="U19" s="60"/>
      <c r="V19" s="59"/>
      <c r="W19" s="60"/>
      <c r="X19" s="60"/>
      <c r="Y19" s="77"/>
      <c r="Z19" s="60"/>
      <c r="AA19" s="60"/>
      <c r="AB19" s="77"/>
      <c r="AC19" s="59"/>
      <c r="AD19" s="77" t="str">
        <f t="shared" si="1"/>
        <v/>
      </c>
      <c r="AE19" s="59" t="str">
        <f t="shared" si="2"/>
        <v/>
      </c>
      <c r="AF19" s="59"/>
      <c r="AG19" s="59"/>
      <c r="AH19" s="59"/>
      <c r="AI19" s="59"/>
      <c r="AJ19" s="59"/>
      <c r="AK19" s="59"/>
      <c r="AL19" s="11"/>
      <c r="AM19" s="11"/>
      <c r="AN19" s="11"/>
    </row>
    <row r="20" spans="1:40" ht="39.75" customHeight="1">
      <c r="A20" s="24">
        <v>1.2</v>
      </c>
      <c r="B20" s="50"/>
      <c r="C20" s="17" t="s">
        <v>27</v>
      </c>
      <c r="D20" s="17" t="s">
        <v>28</v>
      </c>
      <c r="E20" s="22">
        <v>96</v>
      </c>
      <c r="F20" s="22">
        <v>86</v>
      </c>
      <c r="G20" s="22">
        <v>96</v>
      </c>
      <c r="H20" s="22">
        <v>1</v>
      </c>
      <c r="I20" s="22">
        <f t="shared" ref="I20:I57" si="5">E20*F20*G20/1728*H20</f>
        <v>458.66666666666669</v>
      </c>
      <c r="J20" s="22">
        <v>5600</v>
      </c>
      <c r="K20" s="4">
        <f t="shared" si="3"/>
        <v>5600</v>
      </c>
      <c r="L20" s="158" t="s">
        <v>223</v>
      </c>
      <c r="M20" s="158"/>
      <c r="N20" s="157" t="s">
        <v>21</v>
      </c>
      <c r="O20" s="162"/>
      <c r="P20" s="160" t="s">
        <v>29</v>
      </c>
      <c r="Q20" s="169">
        <v>44515</v>
      </c>
      <c r="R20" s="151" t="s">
        <v>30</v>
      </c>
      <c r="S20" s="152" t="s">
        <v>24</v>
      </c>
      <c r="T20" s="161"/>
      <c r="U20" s="47" t="s">
        <v>25</v>
      </c>
      <c r="V20" s="154" t="s">
        <v>25</v>
      </c>
      <c r="W20" s="155"/>
      <c r="X20" s="155" t="s">
        <v>26</v>
      </c>
      <c r="Y20" s="104">
        <v>44598</v>
      </c>
      <c r="Z20" s="157"/>
      <c r="AA20" s="147" t="s">
        <v>67</v>
      </c>
      <c r="AB20" s="156">
        <v>44880</v>
      </c>
      <c r="AC20" s="147" t="s">
        <v>54</v>
      </c>
      <c r="AD20" s="147" t="str">
        <f t="shared" si="1"/>
        <v>FY22 inter</v>
      </c>
      <c r="AE20" s="147" t="str">
        <f t="shared" si="2"/>
        <v>FY23 intra</v>
      </c>
      <c r="AF20" s="147" t="s">
        <v>216</v>
      </c>
      <c r="AG20" s="147">
        <v>44477</v>
      </c>
      <c r="AH20" s="147" t="s">
        <v>217</v>
      </c>
      <c r="AI20" s="147">
        <v>44477</v>
      </c>
      <c r="AJ20" s="147" t="s">
        <v>110</v>
      </c>
      <c r="AK20" s="61"/>
    </row>
    <row r="21" spans="1:40" ht="47.25" customHeight="1">
      <c r="A21" s="24">
        <v>1.2</v>
      </c>
      <c r="B21" s="50"/>
      <c r="C21" s="17" t="s">
        <v>31</v>
      </c>
      <c r="D21" s="17" t="s">
        <v>32</v>
      </c>
      <c r="E21" s="22">
        <v>240</v>
      </c>
      <c r="F21" s="22">
        <v>96</v>
      </c>
      <c r="G21" s="22">
        <v>102</v>
      </c>
      <c r="H21" s="22">
        <v>1</v>
      </c>
      <c r="I21" s="22">
        <f t="shared" si="5"/>
        <v>1360</v>
      </c>
      <c r="J21" s="22">
        <v>17500</v>
      </c>
      <c r="K21" s="4">
        <f t="shared" si="3"/>
        <v>17500</v>
      </c>
      <c r="L21" s="158" t="s">
        <v>223</v>
      </c>
      <c r="M21" s="158"/>
      <c r="N21" s="157" t="s">
        <v>21</v>
      </c>
      <c r="O21" s="162"/>
      <c r="P21" s="160" t="s">
        <v>29</v>
      </c>
      <c r="Q21" s="169">
        <v>44515</v>
      </c>
      <c r="R21" s="151" t="s">
        <v>30</v>
      </c>
      <c r="S21" s="152" t="s">
        <v>24</v>
      </c>
      <c r="T21" s="161"/>
      <c r="U21" s="47" t="s">
        <v>25</v>
      </c>
      <c r="V21" s="154" t="s">
        <v>25</v>
      </c>
      <c r="W21" s="155"/>
      <c r="X21" s="155" t="s">
        <v>26</v>
      </c>
      <c r="Y21" s="104">
        <v>44598</v>
      </c>
      <c r="Z21" s="157"/>
      <c r="AA21" s="147" t="s">
        <v>53</v>
      </c>
      <c r="AB21" s="156">
        <v>44896</v>
      </c>
      <c r="AC21" s="147" t="s">
        <v>54</v>
      </c>
      <c r="AD21" s="147" t="str">
        <f t="shared" si="1"/>
        <v>FY22 inter</v>
      </c>
      <c r="AE21" s="147" t="str">
        <f t="shared" si="2"/>
        <v>FY23 intra</v>
      </c>
      <c r="AF21" s="147" t="s">
        <v>216</v>
      </c>
      <c r="AG21" s="147">
        <v>44477</v>
      </c>
      <c r="AH21" s="147" t="s">
        <v>217</v>
      </c>
      <c r="AI21" s="147">
        <v>44477</v>
      </c>
      <c r="AJ21" s="147" t="s">
        <v>111</v>
      </c>
      <c r="AK21" s="147"/>
    </row>
    <row r="22" spans="1:40" ht="47.25">
      <c r="A22" s="24">
        <v>1.2</v>
      </c>
      <c r="B22" s="50"/>
      <c r="C22" s="17" t="s">
        <v>33</v>
      </c>
      <c r="D22" s="17" t="s">
        <v>34</v>
      </c>
      <c r="E22" s="22">
        <v>240</v>
      </c>
      <c r="F22" s="22">
        <v>96</v>
      </c>
      <c r="G22" s="22">
        <v>102</v>
      </c>
      <c r="H22" s="22">
        <v>1</v>
      </c>
      <c r="I22" s="22">
        <f t="shared" si="5"/>
        <v>1360</v>
      </c>
      <c r="J22" s="22">
        <v>15500</v>
      </c>
      <c r="K22" s="4">
        <f t="shared" si="3"/>
        <v>15500</v>
      </c>
      <c r="L22" s="22" t="s">
        <v>223</v>
      </c>
      <c r="M22" s="158"/>
      <c r="N22" s="157" t="s">
        <v>21</v>
      </c>
      <c r="O22" s="162"/>
      <c r="P22" s="160" t="s">
        <v>29</v>
      </c>
      <c r="Q22" s="169">
        <v>44515</v>
      </c>
      <c r="R22" s="151" t="s">
        <v>23</v>
      </c>
      <c r="S22" s="152" t="s">
        <v>24</v>
      </c>
      <c r="T22" s="153"/>
      <c r="U22" s="47" t="s">
        <v>25</v>
      </c>
      <c r="V22" s="154" t="s">
        <v>25</v>
      </c>
      <c r="W22" s="155"/>
      <c r="X22" s="155" t="s">
        <v>26</v>
      </c>
      <c r="Y22" s="104">
        <v>44598</v>
      </c>
      <c r="Z22" s="157"/>
      <c r="AA22" s="147" t="s">
        <v>53</v>
      </c>
      <c r="AB22" s="156">
        <v>44910</v>
      </c>
      <c r="AC22" s="147" t="s">
        <v>54</v>
      </c>
      <c r="AD22" s="147" t="str">
        <f t="shared" si="1"/>
        <v>FY22 inter</v>
      </c>
      <c r="AE22" s="147" t="str">
        <f t="shared" si="2"/>
        <v>FY23 intra</v>
      </c>
      <c r="AF22" s="147" t="s">
        <v>216</v>
      </c>
      <c r="AG22" s="147">
        <v>44477</v>
      </c>
      <c r="AH22" s="147" t="s">
        <v>217</v>
      </c>
      <c r="AI22" s="147">
        <v>44477</v>
      </c>
      <c r="AJ22" s="147" t="s">
        <v>111</v>
      </c>
      <c r="AK22" s="147"/>
    </row>
    <row r="23" spans="1:40" ht="79.5" customHeight="1">
      <c r="A23" s="24">
        <v>1.2</v>
      </c>
      <c r="B23" s="50"/>
      <c r="C23" s="17" t="s">
        <v>35</v>
      </c>
      <c r="D23" s="1" t="s">
        <v>36</v>
      </c>
      <c r="E23" s="158">
        <v>192</v>
      </c>
      <c r="F23" s="158">
        <v>96</v>
      </c>
      <c r="G23" s="158">
        <v>88</v>
      </c>
      <c r="H23" s="22">
        <v>1</v>
      </c>
      <c r="I23" s="22">
        <f t="shared" si="5"/>
        <v>938.66666666666663</v>
      </c>
      <c r="J23" s="22">
        <v>4860</v>
      </c>
      <c r="K23" s="4">
        <f t="shared" si="3"/>
        <v>4860</v>
      </c>
      <c r="L23" s="22" t="s">
        <v>215</v>
      </c>
      <c r="M23" s="22" t="s">
        <v>37</v>
      </c>
      <c r="N23" s="24" t="s">
        <v>21</v>
      </c>
      <c r="O23" s="100"/>
      <c r="P23" s="160" t="s">
        <v>29</v>
      </c>
      <c r="Q23" s="169">
        <v>44515</v>
      </c>
      <c r="R23" s="151" t="s">
        <v>30</v>
      </c>
      <c r="S23" s="152" t="s">
        <v>24</v>
      </c>
      <c r="T23" s="161"/>
      <c r="U23" s="153" t="s">
        <v>25</v>
      </c>
      <c r="V23" s="154" t="s">
        <v>25</v>
      </c>
      <c r="W23" s="155"/>
      <c r="X23" s="155" t="s">
        <v>26</v>
      </c>
      <c r="Y23" s="104">
        <v>44598</v>
      </c>
      <c r="Z23" s="157"/>
      <c r="AA23" s="147" t="s">
        <v>53</v>
      </c>
      <c r="AB23" s="156">
        <v>44910</v>
      </c>
      <c r="AC23" s="147" t="s">
        <v>112</v>
      </c>
      <c r="AD23" s="147" t="str">
        <f t="shared" si="1"/>
        <v>FY22 inter</v>
      </c>
      <c r="AE23" s="147" t="str">
        <f t="shared" si="2"/>
        <v>FY23 intra</v>
      </c>
      <c r="AF23" s="147" t="s">
        <v>216</v>
      </c>
      <c r="AG23" s="147">
        <v>44477</v>
      </c>
      <c r="AH23" s="147" t="s">
        <v>217</v>
      </c>
      <c r="AI23" s="147">
        <v>44477</v>
      </c>
      <c r="AJ23" s="147" t="s">
        <v>113</v>
      </c>
      <c r="AK23" s="61"/>
    </row>
    <row r="24" spans="1:40" ht="36.75" customHeight="1">
      <c r="A24" s="24">
        <v>1.2</v>
      </c>
      <c r="B24" s="50"/>
      <c r="C24" s="17" t="s">
        <v>38</v>
      </c>
      <c r="D24" s="17" t="s">
        <v>39</v>
      </c>
      <c r="E24" s="158">
        <v>112</v>
      </c>
      <c r="F24" s="158">
        <v>80</v>
      </c>
      <c r="G24" s="158">
        <v>80</v>
      </c>
      <c r="H24" s="22">
        <v>1</v>
      </c>
      <c r="I24" s="22">
        <f t="shared" si="5"/>
        <v>414.81481481481484</v>
      </c>
      <c r="J24" s="22">
        <v>4000</v>
      </c>
      <c r="K24" s="4">
        <f t="shared" si="3"/>
        <v>4000</v>
      </c>
      <c r="L24" s="158" t="s">
        <v>215</v>
      </c>
      <c r="M24" s="158"/>
      <c r="N24" s="157" t="s">
        <v>21</v>
      </c>
      <c r="O24" s="162"/>
      <c r="P24" s="160" t="s">
        <v>29</v>
      </c>
      <c r="Q24" s="169">
        <v>44515</v>
      </c>
      <c r="R24" s="151" t="s">
        <v>30</v>
      </c>
      <c r="S24" s="152" t="s">
        <v>24</v>
      </c>
      <c r="T24" s="161"/>
      <c r="U24" s="47" t="s">
        <v>25</v>
      </c>
      <c r="V24" s="154" t="s">
        <v>25</v>
      </c>
      <c r="W24" s="155"/>
      <c r="X24" s="155" t="s">
        <v>26</v>
      </c>
      <c r="Y24" s="104">
        <v>44598</v>
      </c>
      <c r="Z24" s="157"/>
      <c r="AA24" s="147" t="s">
        <v>53</v>
      </c>
      <c r="AB24" s="156">
        <v>44927</v>
      </c>
      <c r="AC24" s="147" t="s">
        <v>54</v>
      </c>
      <c r="AD24" s="147" t="str">
        <f t="shared" si="1"/>
        <v>FY22 inter</v>
      </c>
      <c r="AE24" s="147" t="str">
        <f t="shared" si="2"/>
        <v>FY23 intra</v>
      </c>
      <c r="AF24" s="147" t="s">
        <v>216</v>
      </c>
      <c r="AG24" s="147">
        <v>44477</v>
      </c>
      <c r="AH24" s="147" t="s">
        <v>217</v>
      </c>
      <c r="AI24" s="147">
        <v>44477</v>
      </c>
      <c r="AJ24" s="147" t="s">
        <v>114</v>
      </c>
      <c r="AK24" s="61"/>
    </row>
    <row r="25" spans="1:40" ht="27.75" customHeight="1">
      <c r="A25" s="24">
        <v>1.2</v>
      </c>
      <c r="B25" s="50"/>
      <c r="C25" s="17" t="s">
        <v>40</v>
      </c>
      <c r="D25" s="17" t="s">
        <v>41</v>
      </c>
      <c r="E25" s="158">
        <v>140</v>
      </c>
      <c r="F25" s="158">
        <v>96</v>
      </c>
      <c r="G25" s="158">
        <v>95</v>
      </c>
      <c r="H25" s="22">
        <v>1</v>
      </c>
      <c r="I25" s="22">
        <f t="shared" si="5"/>
        <v>738.88888888888891</v>
      </c>
      <c r="J25" s="22">
        <v>12500</v>
      </c>
      <c r="K25" s="4">
        <f t="shared" si="3"/>
        <v>12500</v>
      </c>
      <c r="L25" s="158" t="s">
        <v>215</v>
      </c>
      <c r="M25" s="158"/>
      <c r="N25" s="157" t="s">
        <v>21</v>
      </c>
      <c r="O25" s="162"/>
      <c r="P25" s="160" t="s">
        <v>29</v>
      </c>
      <c r="Q25" s="169">
        <v>44515</v>
      </c>
      <c r="R25" s="151" t="s">
        <v>30</v>
      </c>
      <c r="S25" s="152" t="s">
        <v>24</v>
      </c>
      <c r="T25" s="161"/>
      <c r="U25" s="47" t="s">
        <v>25</v>
      </c>
      <c r="V25" s="154" t="s">
        <v>25</v>
      </c>
      <c r="W25" s="155"/>
      <c r="X25" s="155" t="s">
        <v>26</v>
      </c>
      <c r="Y25" s="104">
        <v>44598</v>
      </c>
      <c r="Z25" s="157"/>
      <c r="AA25" s="147" t="s">
        <v>53</v>
      </c>
      <c r="AB25" s="156">
        <v>44927</v>
      </c>
      <c r="AC25" s="147" t="s">
        <v>54</v>
      </c>
      <c r="AD25" s="147" t="str">
        <f t="shared" si="1"/>
        <v>FY22 inter</v>
      </c>
      <c r="AE25" s="147" t="str">
        <f t="shared" si="2"/>
        <v>FY23 intra</v>
      </c>
      <c r="AF25" s="147" t="s">
        <v>216</v>
      </c>
      <c r="AG25" s="147">
        <v>44477</v>
      </c>
      <c r="AH25" s="147" t="s">
        <v>217</v>
      </c>
      <c r="AI25" s="147">
        <v>44477</v>
      </c>
      <c r="AJ25" s="147" t="s">
        <v>115</v>
      </c>
      <c r="AK25" s="61"/>
    </row>
    <row r="26" spans="1:40" s="13" customFormat="1" ht="47.25">
      <c r="A26" s="24">
        <v>1.2</v>
      </c>
      <c r="B26" s="50"/>
      <c r="C26" s="17" t="s">
        <v>60</v>
      </c>
      <c r="D26" s="17" t="s">
        <v>224</v>
      </c>
      <c r="E26" s="22">
        <v>96</v>
      </c>
      <c r="F26" s="22">
        <v>48</v>
      </c>
      <c r="G26" s="22">
        <v>48</v>
      </c>
      <c r="H26" s="22">
        <v>1</v>
      </c>
      <c r="I26" s="22">
        <f t="shared" si="5"/>
        <v>128</v>
      </c>
      <c r="J26" s="22">
        <v>3000</v>
      </c>
      <c r="K26" s="4">
        <f t="shared" si="3"/>
        <v>3000</v>
      </c>
      <c r="L26" s="158" t="s">
        <v>223</v>
      </c>
      <c r="M26" s="158" t="s">
        <v>62</v>
      </c>
      <c r="N26" s="157" t="s">
        <v>21</v>
      </c>
      <c r="O26" s="162"/>
      <c r="P26" s="160" t="s">
        <v>29</v>
      </c>
      <c r="Q26" s="169">
        <v>44682</v>
      </c>
      <c r="R26" s="151" t="s">
        <v>23</v>
      </c>
      <c r="S26" s="152" t="s">
        <v>63</v>
      </c>
      <c r="T26" s="153"/>
      <c r="U26" s="153" t="s">
        <v>64</v>
      </c>
      <c r="V26" s="154" t="s">
        <v>65</v>
      </c>
      <c r="W26" s="155"/>
      <c r="X26" s="155" t="s">
        <v>66</v>
      </c>
      <c r="Y26" s="162">
        <v>44866</v>
      </c>
      <c r="Z26" s="157"/>
      <c r="AA26" s="157" t="s">
        <v>67</v>
      </c>
      <c r="AB26" s="162">
        <v>44896</v>
      </c>
      <c r="AC26" s="159" t="s">
        <v>54</v>
      </c>
      <c r="AD26" s="147" t="str">
        <f t="shared" si="1"/>
        <v>FY23 inter</v>
      </c>
      <c r="AE26" s="147" t="str">
        <f t="shared" si="2"/>
        <v>FY23 intra</v>
      </c>
      <c r="AF26" s="147" t="s">
        <v>216</v>
      </c>
      <c r="AG26" s="147">
        <v>44477</v>
      </c>
      <c r="AH26" s="147" t="s">
        <v>217</v>
      </c>
      <c r="AI26" s="147">
        <v>44477</v>
      </c>
      <c r="AJ26" s="159" t="s">
        <v>68</v>
      </c>
      <c r="AK26" s="65"/>
    </row>
    <row r="27" spans="1:40" ht="31.5">
      <c r="A27" s="35">
        <v>1.4</v>
      </c>
      <c r="B27" s="51"/>
      <c r="C27" s="21" t="s">
        <v>117</v>
      </c>
      <c r="D27" s="20" t="s">
        <v>225</v>
      </c>
      <c r="E27" s="36">
        <v>96</v>
      </c>
      <c r="F27" s="36">
        <v>48</v>
      </c>
      <c r="G27" s="36">
        <v>48</v>
      </c>
      <c r="H27" s="23">
        <v>1</v>
      </c>
      <c r="I27" s="22">
        <f t="shared" si="5"/>
        <v>128</v>
      </c>
      <c r="J27" s="22">
        <v>600</v>
      </c>
      <c r="K27" s="4">
        <f t="shared" si="3"/>
        <v>600</v>
      </c>
      <c r="L27" s="36" t="s">
        <v>223</v>
      </c>
      <c r="M27" s="8" t="s">
        <v>62</v>
      </c>
      <c r="N27" s="163" t="s">
        <v>21</v>
      </c>
      <c r="O27" s="156">
        <v>45139</v>
      </c>
      <c r="P27" s="102" t="s">
        <v>29</v>
      </c>
      <c r="Q27" s="169">
        <v>45139</v>
      </c>
      <c r="R27" s="151" t="s">
        <v>23</v>
      </c>
      <c r="S27" s="152" t="s">
        <v>63</v>
      </c>
      <c r="T27" s="153"/>
      <c r="U27" s="153" t="s">
        <v>64</v>
      </c>
      <c r="V27" s="154" t="s">
        <v>65</v>
      </c>
      <c r="W27" s="155"/>
      <c r="X27" s="155" t="s">
        <v>66</v>
      </c>
      <c r="Y27" s="156">
        <v>45231</v>
      </c>
      <c r="Z27" s="157"/>
      <c r="AA27" s="147" t="s">
        <v>67</v>
      </c>
      <c r="AB27" s="156">
        <v>45261</v>
      </c>
      <c r="AC27" s="147" t="s">
        <v>54</v>
      </c>
      <c r="AD27" s="147" t="str">
        <f t="shared" si="1"/>
        <v>FY24 inter</v>
      </c>
      <c r="AE27" s="147" t="str">
        <f t="shared" si="2"/>
        <v>FY24 intra</v>
      </c>
      <c r="AF27" s="147" t="s">
        <v>226</v>
      </c>
      <c r="AG27" s="147">
        <v>44481</v>
      </c>
      <c r="AH27" s="147" t="s">
        <v>227</v>
      </c>
      <c r="AI27" s="147">
        <v>44481</v>
      </c>
      <c r="AJ27" s="147"/>
      <c r="AK27" s="147"/>
    </row>
    <row r="28" spans="1:40" ht="33.75" customHeight="1">
      <c r="A28" s="35">
        <v>1.4</v>
      </c>
      <c r="B28" s="51"/>
      <c r="C28" s="21" t="s">
        <v>119</v>
      </c>
      <c r="D28" s="3" t="s">
        <v>228</v>
      </c>
      <c r="E28" s="36">
        <v>96</v>
      </c>
      <c r="F28" s="36">
        <v>48</v>
      </c>
      <c r="G28" s="36">
        <v>48</v>
      </c>
      <c r="H28" s="23">
        <v>1</v>
      </c>
      <c r="I28" s="22">
        <f t="shared" si="5"/>
        <v>128</v>
      </c>
      <c r="J28" s="22">
        <v>1200</v>
      </c>
      <c r="K28" s="4">
        <f t="shared" si="3"/>
        <v>1200</v>
      </c>
      <c r="L28" s="36" t="s">
        <v>223</v>
      </c>
      <c r="M28" s="8" t="s">
        <v>229</v>
      </c>
      <c r="N28" s="163" t="s">
        <v>21</v>
      </c>
      <c r="O28" s="156">
        <v>45078</v>
      </c>
      <c r="P28" s="102" t="s">
        <v>29</v>
      </c>
      <c r="Q28" s="169">
        <v>45139</v>
      </c>
      <c r="R28" s="151" t="s">
        <v>23</v>
      </c>
      <c r="S28" s="152" t="s">
        <v>63</v>
      </c>
      <c r="T28" s="153"/>
      <c r="U28" s="153" t="s">
        <v>64</v>
      </c>
      <c r="V28" s="154" t="s">
        <v>65</v>
      </c>
      <c r="W28" s="155"/>
      <c r="X28" s="155" t="s">
        <v>66</v>
      </c>
      <c r="Y28" s="156">
        <v>45231</v>
      </c>
      <c r="Z28" s="157"/>
      <c r="AA28" s="163" t="s">
        <v>67</v>
      </c>
      <c r="AB28" s="156">
        <v>45261</v>
      </c>
      <c r="AC28" s="147" t="s">
        <v>54</v>
      </c>
      <c r="AD28" s="147" t="str">
        <f t="shared" si="1"/>
        <v>FY24 inter</v>
      </c>
      <c r="AE28" s="147" t="str">
        <f t="shared" si="2"/>
        <v>FY24 intra</v>
      </c>
      <c r="AF28" s="147" t="s">
        <v>226</v>
      </c>
      <c r="AG28" s="147">
        <v>44481</v>
      </c>
      <c r="AH28" s="147" t="s">
        <v>227</v>
      </c>
      <c r="AI28" s="147">
        <v>44481</v>
      </c>
      <c r="AJ28" s="147" t="s">
        <v>230</v>
      </c>
      <c r="AK28" s="147"/>
    </row>
    <row r="29" spans="1:40" s="27" customFormat="1" ht="31.5">
      <c r="A29" s="10">
        <v>1.2</v>
      </c>
      <c r="B29" s="50"/>
      <c r="C29" s="14" t="s">
        <v>69</v>
      </c>
      <c r="D29" s="14" t="s">
        <v>231</v>
      </c>
      <c r="E29" s="4">
        <v>96</v>
      </c>
      <c r="F29" s="4">
        <v>48</v>
      </c>
      <c r="G29" s="4">
        <v>48</v>
      </c>
      <c r="H29" s="4">
        <v>1</v>
      </c>
      <c r="I29" s="22">
        <f t="shared" si="5"/>
        <v>128</v>
      </c>
      <c r="J29" s="22">
        <v>1200</v>
      </c>
      <c r="K29" s="4">
        <f t="shared" si="3"/>
        <v>1200</v>
      </c>
      <c r="L29" s="4" t="s">
        <v>223</v>
      </c>
      <c r="M29" s="4" t="s">
        <v>62</v>
      </c>
      <c r="N29" s="10" t="s">
        <v>21</v>
      </c>
      <c r="O29" s="78"/>
      <c r="P29" s="102" t="s">
        <v>29</v>
      </c>
      <c r="Q29" s="99">
        <v>44682</v>
      </c>
      <c r="R29" s="103" t="s">
        <v>30</v>
      </c>
      <c r="S29" s="152" t="s">
        <v>63</v>
      </c>
      <c r="T29" s="101"/>
      <c r="U29" s="153" t="s">
        <v>64</v>
      </c>
      <c r="V29" s="154" t="s">
        <v>65</v>
      </c>
      <c r="W29" s="79"/>
      <c r="X29" s="155" t="s">
        <v>66</v>
      </c>
      <c r="Y29" s="162">
        <v>44866</v>
      </c>
      <c r="Z29" s="10"/>
      <c r="AA29" s="10" t="s">
        <v>71</v>
      </c>
      <c r="AB29" s="78">
        <v>44896</v>
      </c>
      <c r="AC29" s="26" t="s">
        <v>54</v>
      </c>
      <c r="AD29" s="147" t="str">
        <f t="shared" si="1"/>
        <v>FY23 inter</v>
      </c>
      <c r="AE29" s="147" t="str">
        <f t="shared" si="2"/>
        <v>FY23 intra</v>
      </c>
      <c r="AF29" s="147" t="s">
        <v>216</v>
      </c>
      <c r="AG29" s="147">
        <v>44477</v>
      </c>
      <c r="AH29" s="147" t="s">
        <v>217</v>
      </c>
      <c r="AI29" s="147">
        <v>44477</v>
      </c>
      <c r="AJ29" s="66"/>
      <c r="AK29" s="66"/>
    </row>
    <row r="30" spans="1:40" s="27" customFormat="1" ht="31.5">
      <c r="A30" s="10">
        <v>1.2</v>
      </c>
      <c r="B30" s="50"/>
      <c r="C30" s="14" t="s">
        <v>72</v>
      </c>
      <c r="D30" s="14" t="s">
        <v>73</v>
      </c>
      <c r="E30" s="4">
        <v>96</v>
      </c>
      <c r="F30" s="4">
        <v>48</v>
      </c>
      <c r="G30" s="4">
        <v>48</v>
      </c>
      <c r="H30" s="4">
        <v>1</v>
      </c>
      <c r="I30" s="22">
        <f t="shared" si="5"/>
        <v>128</v>
      </c>
      <c r="J30" s="22">
        <v>1200</v>
      </c>
      <c r="K30" s="4">
        <f t="shared" si="3"/>
        <v>1200</v>
      </c>
      <c r="L30" s="4" t="s">
        <v>223</v>
      </c>
      <c r="M30" s="4"/>
      <c r="N30" s="10" t="s">
        <v>21</v>
      </c>
      <c r="O30" s="78"/>
      <c r="P30" s="102" t="s">
        <v>29</v>
      </c>
      <c r="Q30" s="99">
        <v>44682</v>
      </c>
      <c r="R30" s="103" t="s">
        <v>30</v>
      </c>
      <c r="S30" s="152" t="s">
        <v>63</v>
      </c>
      <c r="T30" s="101"/>
      <c r="U30" s="153" t="s">
        <v>64</v>
      </c>
      <c r="V30" s="154" t="s">
        <v>65</v>
      </c>
      <c r="W30" s="79"/>
      <c r="X30" s="155" t="s">
        <v>66</v>
      </c>
      <c r="Y30" s="162">
        <v>44866</v>
      </c>
      <c r="Z30" s="10"/>
      <c r="AA30" s="26" t="s">
        <v>53</v>
      </c>
      <c r="AB30" s="78">
        <v>44896</v>
      </c>
      <c r="AC30" s="26" t="s">
        <v>54</v>
      </c>
      <c r="AD30" s="147" t="str">
        <f t="shared" si="1"/>
        <v>FY23 inter</v>
      </c>
      <c r="AE30" s="147" t="str">
        <f t="shared" si="2"/>
        <v>FY23 intra</v>
      </c>
      <c r="AF30" s="147" t="s">
        <v>216</v>
      </c>
      <c r="AG30" s="147">
        <v>44477</v>
      </c>
      <c r="AH30" s="147" t="s">
        <v>217</v>
      </c>
      <c r="AI30" s="147">
        <v>44477</v>
      </c>
      <c r="AJ30" s="66"/>
      <c r="AK30" s="66"/>
    </row>
    <row r="31" spans="1:40" ht="41.1" customHeight="1">
      <c r="A31" s="10">
        <v>1.2</v>
      </c>
      <c r="B31" s="50"/>
      <c r="C31" s="14" t="s">
        <v>78</v>
      </c>
      <c r="D31" s="14" t="s">
        <v>79</v>
      </c>
      <c r="E31" s="4">
        <v>92</v>
      </c>
      <c r="F31" s="4">
        <v>92</v>
      </c>
      <c r="G31" s="4">
        <v>71</v>
      </c>
      <c r="H31" s="4">
        <v>2</v>
      </c>
      <c r="I31" s="22">
        <f t="shared" si="5"/>
        <v>695.53703703703707</v>
      </c>
      <c r="J31" s="22">
        <v>4990</v>
      </c>
      <c r="K31" s="4">
        <f t="shared" si="3"/>
        <v>9980</v>
      </c>
      <c r="L31" s="168" t="s">
        <v>215</v>
      </c>
      <c r="M31" s="168"/>
      <c r="N31" s="163" t="s">
        <v>21</v>
      </c>
      <c r="O31" s="156"/>
      <c r="P31" s="151" t="s">
        <v>80</v>
      </c>
      <c r="Q31" s="99">
        <v>44880</v>
      </c>
      <c r="R31" s="151" t="s">
        <v>23</v>
      </c>
      <c r="S31" s="152" t="s">
        <v>24</v>
      </c>
      <c r="T31" s="12"/>
      <c r="U31" s="153" t="s">
        <v>25</v>
      </c>
      <c r="V31" s="39" t="s">
        <v>25</v>
      </c>
      <c r="W31" s="155"/>
      <c r="X31" s="155" t="s">
        <v>26</v>
      </c>
      <c r="Y31" s="104">
        <v>44598</v>
      </c>
      <c r="Z31" s="157"/>
      <c r="AA31" s="147" t="s">
        <v>53</v>
      </c>
      <c r="AB31" s="156">
        <v>45261</v>
      </c>
      <c r="AC31" s="147" t="s">
        <v>54</v>
      </c>
      <c r="AD31" s="147" t="str">
        <f t="shared" si="1"/>
        <v>FY22 inter</v>
      </c>
      <c r="AE31" s="147" t="str">
        <f t="shared" si="2"/>
        <v>FY24 intra</v>
      </c>
      <c r="AF31" s="147" t="s">
        <v>216</v>
      </c>
      <c r="AG31" s="147">
        <v>44477</v>
      </c>
      <c r="AH31" s="147" t="s">
        <v>217</v>
      </c>
      <c r="AI31" s="147">
        <v>44477</v>
      </c>
      <c r="AJ31" s="147"/>
      <c r="AK31" s="147"/>
    </row>
    <row r="32" spans="1:40" ht="31.5">
      <c r="A32" s="25">
        <v>1.2</v>
      </c>
      <c r="B32" s="48"/>
      <c r="C32" s="3" t="s">
        <v>74</v>
      </c>
      <c r="D32" s="3" t="s">
        <v>75</v>
      </c>
      <c r="E32" s="4">
        <v>88</v>
      </c>
      <c r="F32" s="4">
        <v>58</v>
      </c>
      <c r="G32" s="4">
        <v>97</v>
      </c>
      <c r="H32" s="23">
        <v>1</v>
      </c>
      <c r="I32" s="22">
        <f t="shared" si="5"/>
        <v>286.50925925925924</v>
      </c>
      <c r="J32" s="22">
        <v>2880</v>
      </c>
      <c r="K32" s="4">
        <f t="shared" si="3"/>
        <v>2880</v>
      </c>
      <c r="L32" s="23" t="s">
        <v>215</v>
      </c>
      <c r="M32" s="6"/>
      <c r="N32" s="163" t="s">
        <v>21</v>
      </c>
      <c r="O32" s="156"/>
      <c r="P32" s="160" t="s">
        <v>29</v>
      </c>
      <c r="Q32" s="169">
        <v>44880</v>
      </c>
      <c r="R32" s="151" t="s">
        <v>23</v>
      </c>
      <c r="S32" s="152" t="s">
        <v>24</v>
      </c>
      <c r="T32" s="153"/>
      <c r="U32" s="153" t="s">
        <v>25</v>
      </c>
      <c r="V32" s="154" t="s">
        <v>25</v>
      </c>
      <c r="W32" s="155"/>
      <c r="X32" s="155" t="s">
        <v>26</v>
      </c>
      <c r="Y32" s="156">
        <v>44963</v>
      </c>
      <c r="Z32" s="157"/>
      <c r="AA32" s="147" t="s">
        <v>53</v>
      </c>
      <c r="AB32" s="156">
        <v>45323</v>
      </c>
      <c r="AC32" s="147" t="s">
        <v>76</v>
      </c>
      <c r="AD32" s="147" t="str">
        <f t="shared" si="1"/>
        <v>FY23 inter</v>
      </c>
      <c r="AE32" s="147" t="str">
        <f t="shared" si="2"/>
        <v>FY24 intra</v>
      </c>
      <c r="AF32" s="147" t="s">
        <v>216</v>
      </c>
      <c r="AG32" s="147">
        <v>44477</v>
      </c>
      <c r="AH32" s="147" t="s">
        <v>217</v>
      </c>
      <c r="AI32" s="147">
        <v>44477</v>
      </c>
      <c r="AJ32" s="147" t="s">
        <v>77</v>
      </c>
      <c r="AK32" s="147"/>
    </row>
    <row r="33" spans="1:37" ht="31.5">
      <c r="A33" s="25">
        <v>1.2</v>
      </c>
      <c r="B33" s="48"/>
      <c r="C33" s="3" t="s">
        <v>81</v>
      </c>
      <c r="D33" s="3" t="s">
        <v>82</v>
      </c>
      <c r="E33" s="4">
        <v>84</v>
      </c>
      <c r="F33" s="4">
        <v>60</v>
      </c>
      <c r="G33" s="4">
        <v>48</v>
      </c>
      <c r="H33" s="23">
        <v>1</v>
      </c>
      <c r="I33" s="22">
        <f t="shared" si="5"/>
        <v>140</v>
      </c>
      <c r="J33" s="22">
        <v>3800</v>
      </c>
      <c r="K33" s="4">
        <f t="shared" si="3"/>
        <v>3800</v>
      </c>
      <c r="L33" s="23" t="s">
        <v>223</v>
      </c>
      <c r="M33" s="6"/>
      <c r="N33" s="163" t="s">
        <v>21</v>
      </c>
      <c r="O33" s="156"/>
      <c r="P33" s="160" t="s">
        <v>29</v>
      </c>
      <c r="Q33" s="169">
        <v>44880</v>
      </c>
      <c r="R33" s="151" t="s">
        <v>23</v>
      </c>
      <c r="S33" s="152" t="s">
        <v>24</v>
      </c>
      <c r="T33" s="153"/>
      <c r="U33" s="153" t="s">
        <v>25</v>
      </c>
      <c r="V33" s="154" t="s">
        <v>25</v>
      </c>
      <c r="W33" s="155"/>
      <c r="X33" s="155" t="s">
        <v>26</v>
      </c>
      <c r="Y33" s="156">
        <v>44963</v>
      </c>
      <c r="Z33" s="157"/>
      <c r="AA33" s="147" t="s">
        <v>53</v>
      </c>
      <c r="AB33" s="156">
        <v>45275</v>
      </c>
      <c r="AC33" s="147" t="s">
        <v>54</v>
      </c>
      <c r="AD33" s="147" t="str">
        <f t="shared" si="1"/>
        <v>FY23 inter</v>
      </c>
      <c r="AE33" s="147" t="str">
        <f t="shared" si="2"/>
        <v>FY24 intra</v>
      </c>
      <c r="AF33" s="147" t="s">
        <v>216</v>
      </c>
      <c r="AG33" s="147">
        <v>44477</v>
      </c>
      <c r="AH33" s="147" t="s">
        <v>217</v>
      </c>
      <c r="AI33" s="147">
        <v>44477</v>
      </c>
      <c r="AJ33" s="147" t="s">
        <v>83</v>
      </c>
      <c r="AK33" s="147"/>
    </row>
    <row r="34" spans="1:37" ht="61.5" customHeight="1">
      <c r="A34" s="25">
        <v>1.2</v>
      </c>
      <c r="B34" s="48"/>
      <c r="C34" s="3" t="s">
        <v>84</v>
      </c>
      <c r="D34" s="3" t="s">
        <v>85</v>
      </c>
      <c r="E34" s="23">
        <v>240</v>
      </c>
      <c r="F34" s="23">
        <v>96</v>
      </c>
      <c r="G34" s="23">
        <v>96</v>
      </c>
      <c r="H34" s="23">
        <v>1</v>
      </c>
      <c r="I34" s="22">
        <f t="shared" si="5"/>
        <v>1280</v>
      </c>
      <c r="J34" s="22">
        <v>12000</v>
      </c>
      <c r="K34" s="4">
        <f t="shared" si="3"/>
        <v>12000</v>
      </c>
      <c r="L34" s="148" t="s">
        <v>223</v>
      </c>
      <c r="M34" s="170"/>
      <c r="N34" s="163" t="s">
        <v>21</v>
      </c>
      <c r="O34" s="156"/>
      <c r="P34" s="160" t="s">
        <v>29</v>
      </c>
      <c r="Q34" s="169">
        <v>44880</v>
      </c>
      <c r="R34" s="151" t="s">
        <v>23</v>
      </c>
      <c r="S34" s="153" t="s">
        <v>24</v>
      </c>
      <c r="T34" s="153"/>
      <c r="U34" s="153" t="s">
        <v>25</v>
      </c>
      <c r="V34" s="155" t="s">
        <v>25</v>
      </c>
      <c r="W34" s="155" t="s">
        <v>26</v>
      </c>
      <c r="X34" s="155" t="s">
        <v>26</v>
      </c>
      <c r="Y34" s="162">
        <v>44963</v>
      </c>
      <c r="Z34" s="157"/>
      <c r="AA34" s="147" t="s">
        <v>53</v>
      </c>
      <c r="AB34" s="156">
        <v>45261</v>
      </c>
      <c r="AC34" s="147" t="s">
        <v>54</v>
      </c>
      <c r="AD34" s="147" t="str">
        <f t="shared" ref="AD34:AD67" si="6">IF(ISBLANK(Y34),"",IFERROR(LOOKUP(Y34,FY_dates, inter_label),Y34))</f>
        <v>FY23 inter</v>
      </c>
      <c r="AE34" s="147" t="str">
        <f t="shared" ref="AE34:AE67" si="7">IF(ISBLANK(AB34),"",IFERROR(LOOKUP(AB34,FY_dates, intra_label),AB34))</f>
        <v>FY24 intra</v>
      </c>
      <c r="AF34" s="147" t="s">
        <v>216</v>
      </c>
      <c r="AG34" s="147">
        <v>44477</v>
      </c>
      <c r="AH34" s="147" t="s">
        <v>217</v>
      </c>
      <c r="AI34" s="147">
        <v>44477</v>
      </c>
      <c r="AJ34" s="147" t="s">
        <v>86</v>
      </c>
      <c r="AK34" s="61"/>
    </row>
    <row r="35" spans="1:37" ht="31.5">
      <c r="A35" s="25">
        <v>1.2</v>
      </c>
      <c r="B35" s="48"/>
      <c r="C35" s="1" t="s">
        <v>121</v>
      </c>
      <c r="D35" s="3" t="s">
        <v>122</v>
      </c>
      <c r="E35" s="23">
        <v>72</v>
      </c>
      <c r="F35" s="23">
        <v>72</v>
      </c>
      <c r="G35" s="23">
        <v>72</v>
      </c>
      <c r="H35" s="23">
        <v>1</v>
      </c>
      <c r="I35" s="22">
        <f t="shared" si="5"/>
        <v>216</v>
      </c>
      <c r="J35" s="22">
        <v>3000</v>
      </c>
      <c r="K35" s="4">
        <f t="shared" si="3"/>
        <v>3000</v>
      </c>
      <c r="L35" s="23" t="s">
        <v>215</v>
      </c>
      <c r="M35" s="6"/>
      <c r="N35" s="163" t="s">
        <v>21</v>
      </c>
      <c r="O35" s="156"/>
      <c r="P35" s="151" t="s">
        <v>80</v>
      </c>
      <c r="Q35" s="169">
        <v>44880</v>
      </c>
      <c r="R35" s="151" t="s">
        <v>23</v>
      </c>
      <c r="S35" s="153" t="s">
        <v>24</v>
      </c>
      <c r="T35" s="153"/>
      <c r="U35" s="153" t="s">
        <v>25</v>
      </c>
      <c r="V35" s="155" t="s">
        <v>25</v>
      </c>
      <c r="W35" s="155"/>
      <c r="X35" s="155" t="s">
        <v>26</v>
      </c>
      <c r="Y35" s="162">
        <v>45328</v>
      </c>
      <c r="Z35" s="157"/>
      <c r="AA35" s="147" t="s">
        <v>53</v>
      </c>
      <c r="AB35" s="156">
        <v>45334</v>
      </c>
      <c r="AC35" s="147" t="s">
        <v>76</v>
      </c>
      <c r="AD35" s="147" t="str">
        <f t="shared" si="6"/>
        <v>FY24 inter</v>
      </c>
      <c r="AE35" s="147" t="str">
        <f t="shared" si="7"/>
        <v>FY24 intra</v>
      </c>
      <c r="AF35" s="147" t="s">
        <v>216</v>
      </c>
      <c r="AG35" s="147">
        <v>44477</v>
      </c>
      <c r="AH35" s="147" t="s">
        <v>217</v>
      </c>
      <c r="AI35" s="147">
        <v>44477</v>
      </c>
      <c r="AJ35" s="147" t="s">
        <v>123</v>
      </c>
      <c r="AK35" s="147"/>
    </row>
    <row r="36" spans="1:37" ht="26.45" customHeight="1">
      <c r="A36" s="25">
        <v>1.2</v>
      </c>
      <c r="B36" s="49"/>
      <c r="C36" s="3" t="s">
        <v>124</v>
      </c>
      <c r="D36" s="3" t="s">
        <v>125</v>
      </c>
      <c r="E36" s="23">
        <v>83</v>
      </c>
      <c r="F36" s="23">
        <v>83</v>
      </c>
      <c r="G36" s="23">
        <v>61</v>
      </c>
      <c r="H36" s="23">
        <v>1</v>
      </c>
      <c r="I36" s="22">
        <f t="shared" si="5"/>
        <v>243.1880787037037</v>
      </c>
      <c r="J36" s="22">
        <v>6835</v>
      </c>
      <c r="K36" s="4">
        <f t="shared" si="3"/>
        <v>6835</v>
      </c>
      <c r="L36" s="23" t="s">
        <v>215</v>
      </c>
      <c r="M36" s="6"/>
      <c r="N36" s="163" t="s">
        <v>21</v>
      </c>
      <c r="O36" s="156"/>
      <c r="P36" s="151" t="s">
        <v>80</v>
      </c>
      <c r="Q36" s="169">
        <v>44880</v>
      </c>
      <c r="R36" s="151" t="s">
        <v>23</v>
      </c>
      <c r="S36" s="153" t="s">
        <v>24</v>
      </c>
      <c r="T36" s="153"/>
      <c r="U36" s="153" t="s">
        <v>25</v>
      </c>
      <c r="V36" s="155" t="s">
        <v>25</v>
      </c>
      <c r="W36" s="155"/>
      <c r="X36" s="155" t="s">
        <v>26</v>
      </c>
      <c r="Y36" s="162">
        <v>45328</v>
      </c>
      <c r="Z36" s="157"/>
      <c r="AA36" s="147" t="s">
        <v>53</v>
      </c>
      <c r="AB36" s="156">
        <v>45334</v>
      </c>
      <c r="AC36" s="147" t="s">
        <v>76</v>
      </c>
      <c r="AD36" s="147" t="str">
        <f t="shared" si="6"/>
        <v>FY24 inter</v>
      </c>
      <c r="AE36" s="147" t="str">
        <f t="shared" si="7"/>
        <v>FY24 intra</v>
      </c>
      <c r="AF36" s="147" t="s">
        <v>216</v>
      </c>
      <c r="AG36" s="147">
        <v>44477</v>
      </c>
      <c r="AH36" s="147" t="s">
        <v>217</v>
      </c>
      <c r="AI36" s="147">
        <v>44477</v>
      </c>
      <c r="AJ36" s="147" t="s">
        <v>123</v>
      </c>
      <c r="AK36" s="147"/>
    </row>
    <row r="37" spans="1:37" ht="31.5">
      <c r="A37" s="25">
        <v>1.2</v>
      </c>
      <c r="B37" s="48"/>
      <c r="C37" s="3" t="s">
        <v>126</v>
      </c>
      <c r="D37" s="3" t="s">
        <v>232</v>
      </c>
      <c r="E37" s="4">
        <v>96</v>
      </c>
      <c r="F37" s="4">
        <v>48</v>
      </c>
      <c r="G37" s="4">
        <v>48</v>
      </c>
      <c r="H37" s="23">
        <v>1</v>
      </c>
      <c r="I37" s="22">
        <f t="shared" si="5"/>
        <v>128</v>
      </c>
      <c r="J37" s="22">
        <v>3000</v>
      </c>
      <c r="K37" s="4">
        <f t="shared" si="3"/>
        <v>3000</v>
      </c>
      <c r="L37" s="23" t="s">
        <v>223</v>
      </c>
      <c r="M37" s="6" t="s">
        <v>62</v>
      </c>
      <c r="N37" s="163" t="s">
        <v>21</v>
      </c>
      <c r="O37" s="156"/>
      <c r="P37" s="160" t="s">
        <v>29</v>
      </c>
      <c r="Q37" s="169">
        <v>45139</v>
      </c>
      <c r="R37" s="151" t="s">
        <v>23</v>
      </c>
      <c r="S37" s="152" t="s">
        <v>63</v>
      </c>
      <c r="T37" s="153"/>
      <c r="U37" s="153" t="s">
        <v>64</v>
      </c>
      <c r="V37" s="154" t="s">
        <v>65</v>
      </c>
      <c r="W37" s="155"/>
      <c r="X37" s="155" t="s">
        <v>66</v>
      </c>
      <c r="Y37" s="156">
        <v>45231</v>
      </c>
      <c r="Z37" s="157"/>
      <c r="AA37" s="147" t="s">
        <v>67</v>
      </c>
      <c r="AB37" s="156">
        <v>45245</v>
      </c>
      <c r="AC37" s="147" t="s">
        <v>54</v>
      </c>
      <c r="AD37" s="147" t="str">
        <f t="shared" si="6"/>
        <v>FY24 inter</v>
      </c>
      <c r="AE37" s="147" t="str">
        <f t="shared" si="7"/>
        <v>FY24 intra</v>
      </c>
      <c r="AF37" s="147" t="s">
        <v>216</v>
      </c>
      <c r="AG37" s="147">
        <v>44477</v>
      </c>
      <c r="AH37" s="147" t="s">
        <v>217</v>
      </c>
      <c r="AI37" s="147">
        <v>44477</v>
      </c>
      <c r="AJ37" s="147" t="s">
        <v>128</v>
      </c>
      <c r="AK37" s="147"/>
    </row>
    <row r="38" spans="1:37" ht="31.5">
      <c r="A38" s="25">
        <v>1.2</v>
      </c>
      <c r="B38" s="48"/>
      <c r="C38" s="3" t="s">
        <v>129</v>
      </c>
      <c r="D38" s="3" t="s">
        <v>130</v>
      </c>
      <c r="E38" s="4">
        <v>96</v>
      </c>
      <c r="F38" s="4">
        <v>86</v>
      </c>
      <c r="G38" s="4">
        <v>96</v>
      </c>
      <c r="H38" s="23">
        <v>1</v>
      </c>
      <c r="I38" s="22">
        <f t="shared" si="5"/>
        <v>458.66666666666669</v>
      </c>
      <c r="J38" s="22">
        <v>6500</v>
      </c>
      <c r="K38" s="4">
        <f t="shared" si="3"/>
        <v>6500</v>
      </c>
      <c r="L38" s="23" t="s">
        <v>223</v>
      </c>
      <c r="M38" s="6"/>
      <c r="N38" s="163" t="s">
        <v>21</v>
      </c>
      <c r="O38" s="156"/>
      <c r="P38" s="160" t="s">
        <v>29</v>
      </c>
      <c r="Q38" s="169">
        <v>45139</v>
      </c>
      <c r="R38" s="151" t="s">
        <v>23</v>
      </c>
      <c r="S38" s="152" t="s">
        <v>63</v>
      </c>
      <c r="T38" s="153"/>
      <c r="U38" s="153" t="s">
        <v>64</v>
      </c>
      <c r="V38" s="154" t="s">
        <v>65</v>
      </c>
      <c r="W38" s="155"/>
      <c r="X38" s="155" t="s">
        <v>66</v>
      </c>
      <c r="Y38" s="156">
        <v>45231</v>
      </c>
      <c r="Z38" s="157"/>
      <c r="AA38" s="147" t="s">
        <v>67</v>
      </c>
      <c r="AB38" s="156">
        <v>45245</v>
      </c>
      <c r="AC38" s="147" t="s">
        <v>54</v>
      </c>
      <c r="AD38" s="147" t="str">
        <f t="shared" si="6"/>
        <v>FY24 inter</v>
      </c>
      <c r="AE38" s="147" t="str">
        <f t="shared" si="7"/>
        <v>FY24 intra</v>
      </c>
      <c r="AF38" s="147" t="s">
        <v>216</v>
      </c>
      <c r="AG38" s="147">
        <v>44477</v>
      </c>
      <c r="AH38" s="147" t="s">
        <v>217</v>
      </c>
      <c r="AI38" s="147">
        <v>44477</v>
      </c>
      <c r="AJ38" s="147" t="s">
        <v>131</v>
      </c>
      <c r="AK38" s="147"/>
    </row>
    <row r="39" spans="1:37" ht="31.5">
      <c r="A39" s="25">
        <v>1.2</v>
      </c>
      <c r="B39" s="48"/>
      <c r="C39" s="3" t="s">
        <v>132</v>
      </c>
      <c r="D39" s="3" t="s">
        <v>133</v>
      </c>
      <c r="E39" s="23">
        <v>96</v>
      </c>
      <c r="F39" s="23">
        <v>48</v>
      </c>
      <c r="G39" s="23">
        <v>48</v>
      </c>
      <c r="H39" s="23">
        <v>1</v>
      </c>
      <c r="I39" s="22">
        <f t="shared" si="5"/>
        <v>128</v>
      </c>
      <c r="J39" s="22">
        <v>3000</v>
      </c>
      <c r="K39" s="4">
        <f t="shared" si="3"/>
        <v>3000</v>
      </c>
      <c r="L39" s="148" t="s">
        <v>223</v>
      </c>
      <c r="M39" s="170"/>
      <c r="N39" s="163" t="s">
        <v>21</v>
      </c>
      <c r="O39" s="156"/>
      <c r="P39" s="151" t="s">
        <v>80</v>
      </c>
      <c r="Q39" s="169">
        <v>45139</v>
      </c>
      <c r="R39" s="151" t="s">
        <v>23</v>
      </c>
      <c r="S39" s="153" t="s">
        <v>63</v>
      </c>
      <c r="T39" s="153"/>
      <c r="U39" s="153" t="s">
        <v>134</v>
      </c>
      <c r="V39" s="155" t="s">
        <v>65</v>
      </c>
      <c r="W39" s="155"/>
      <c r="X39" s="155" t="s">
        <v>66</v>
      </c>
      <c r="Y39" s="156">
        <v>45231</v>
      </c>
      <c r="Z39" s="157"/>
      <c r="AA39" s="163" t="s">
        <v>67</v>
      </c>
      <c r="AB39" s="156">
        <v>45245</v>
      </c>
      <c r="AC39" s="147" t="s">
        <v>54</v>
      </c>
      <c r="AD39" s="147" t="str">
        <f t="shared" si="6"/>
        <v>FY24 inter</v>
      </c>
      <c r="AE39" s="147" t="str">
        <f t="shared" si="7"/>
        <v>FY24 intra</v>
      </c>
      <c r="AF39" s="147" t="s">
        <v>216</v>
      </c>
      <c r="AG39" s="147">
        <v>44477</v>
      </c>
      <c r="AH39" s="147" t="s">
        <v>217</v>
      </c>
      <c r="AI39" s="147">
        <v>44477</v>
      </c>
      <c r="AJ39" s="147" t="s">
        <v>135</v>
      </c>
      <c r="AK39" s="147"/>
    </row>
    <row r="40" spans="1:37" ht="31.5">
      <c r="A40" s="25">
        <v>1.2</v>
      </c>
      <c r="B40" s="48"/>
      <c r="C40" s="18" t="s">
        <v>233</v>
      </c>
      <c r="D40" s="41" t="s">
        <v>234</v>
      </c>
      <c r="E40" s="23">
        <v>192</v>
      </c>
      <c r="F40" s="23">
        <v>24</v>
      </c>
      <c r="G40" s="23">
        <v>24</v>
      </c>
      <c r="H40" s="23">
        <v>1</v>
      </c>
      <c r="I40" s="22">
        <f t="shared" si="5"/>
        <v>64</v>
      </c>
      <c r="J40" s="22">
        <v>1060</v>
      </c>
      <c r="K40" s="4">
        <f t="shared" si="3"/>
        <v>1060</v>
      </c>
      <c r="L40" s="148" t="s">
        <v>215</v>
      </c>
      <c r="M40" s="170" t="s">
        <v>62</v>
      </c>
      <c r="N40" s="163" t="s">
        <v>21</v>
      </c>
      <c r="O40" s="156"/>
      <c r="P40" s="151" t="s">
        <v>80</v>
      </c>
      <c r="Q40" s="169">
        <v>44880</v>
      </c>
      <c r="R40" s="151" t="s">
        <v>23</v>
      </c>
      <c r="S40" s="153" t="s">
        <v>24</v>
      </c>
      <c r="T40" s="153"/>
      <c r="U40" s="153" t="s">
        <v>25</v>
      </c>
      <c r="V40" s="155" t="s">
        <v>25</v>
      </c>
      <c r="W40" s="155"/>
      <c r="X40" s="155" t="s">
        <v>26</v>
      </c>
      <c r="Y40" s="162">
        <v>44963</v>
      </c>
      <c r="Z40" s="157"/>
      <c r="AA40" s="163" t="s">
        <v>67</v>
      </c>
      <c r="AB40" s="156">
        <v>44969</v>
      </c>
      <c r="AC40" s="147" t="s">
        <v>54</v>
      </c>
      <c r="AD40" s="147" t="str">
        <f>IF(ISBLANK(Y40),"",IFERROR(LOOKUP(Y40,FY_dates, inter_label),Y40))</f>
        <v>FY23 inter</v>
      </c>
      <c r="AE40" s="147" t="str">
        <f t="shared" si="7"/>
        <v>FY23 intra</v>
      </c>
      <c r="AF40" s="147" t="s">
        <v>216</v>
      </c>
      <c r="AG40" s="147">
        <v>44477</v>
      </c>
      <c r="AH40" s="147" t="s">
        <v>217</v>
      </c>
      <c r="AI40" s="147">
        <v>44477</v>
      </c>
      <c r="AJ40" s="147" t="s">
        <v>235</v>
      </c>
      <c r="AK40" s="147"/>
    </row>
    <row r="41" spans="1:37" ht="31.5">
      <c r="A41" s="25">
        <v>1.2</v>
      </c>
      <c r="B41" s="48"/>
      <c r="C41" s="18" t="s">
        <v>236</v>
      </c>
      <c r="D41" s="41" t="s">
        <v>234</v>
      </c>
      <c r="E41" s="23">
        <v>192</v>
      </c>
      <c r="F41" s="23">
        <v>24</v>
      </c>
      <c r="G41" s="23">
        <v>24</v>
      </c>
      <c r="H41" s="23">
        <v>1</v>
      </c>
      <c r="I41" s="22">
        <f t="shared" si="5"/>
        <v>64</v>
      </c>
      <c r="J41" s="22">
        <v>1060</v>
      </c>
      <c r="K41" s="4">
        <f t="shared" si="3"/>
        <v>1060</v>
      </c>
      <c r="L41" s="148" t="s">
        <v>215</v>
      </c>
      <c r="M41" s="170" t="s">
        <v>62</v>
      </c>
      <c r="N41" s="163" t="s">
        <v>21</v>
      </c>
      <c r="O41" s="156"/>
      <c r="P41" s="151" t="s">
        <v>80</v>
      </c>
      <c r="Q41" s="169">
        <v>45245</v>
      </c>
      <c r="R41" s="151" t="s">
        <v>23</v>
      </c>
      <c r="S41" s="153" t="s">
        <v>24</v>
      </c>
      <c r="T41" s="153"/>
      <c r="U41" s="153" t="s">
        <v>25</v>
      </c>
      <c r="V41" s="155" t="s">
        <v>25</v>
      </c>
      <c r="W41" s="155"/>
      <c r="X41" s="155" t="s">
        <v>26</v>
      </c>
      <c r="Y41" s="162">
        <v>45328</v>
      </c>
      <c r="Z41" s="157"/>
      <c r="AA41" s="163" t="s">
        <v>67</v>
      </c>
      <c r="AB41" s="156">
        <v>45334</v>
      </c>
      <c r="AC41" s="147" t="s">
        <v>54</v>
      </c>
      <c r="AD41" s="147" t="str">
        <f t="shared" si="6"/>
        <v>FY24 inter</v>
      </c>
      <c r="AE41" s="147" t="str">
        <f t="shared" si="7"/>
        <v>FY24 intra</v>
      </c>
      <c r="AF41" s="147" t="s">
        <v>216</v>
      </c>
      <c r="AG41" s="147">
        <v>44477</v>
      </c>
      <c r="AH41" s="147" t="s">
        <v>217</v>
      </c>
      <c r="AI41" s="147">
        <v>44477</v>
      </c>
      <c r="AJ41" s="147"/>
      <c r="AK41" s="147"/>
    </row>
    <row r="42" spans="1:37" ht="31.5">
      <c r="A42" s="25">
        <v>1.2</v>
      </c>
      <c r="B42" s="48"/>
      <c r="C42" s="18" t="s">
        <v>237</v>
      </c>
      <c r="D42" s="41" t="s">
        <v>238</v>
      </c>
      <c r="E42" s="23">
        <v>192</v>
      </c>
      <c r="F42" s="23">
        <v>24</v>
      </c>
      <c r="G42" s="23">
        <v>24</v>
      </c>
      <c r="H42" s="23">
        <v>1</v>
      </c>
      <c r="I42" s="22">
        <f t="shared" si="5"/>
        <v>64</v>
      </c>
      <c r="J42" s="22">
        <v>1060</v>
      </c>
      <c r="K42" s="4">
        <f t="shared" si="3"/>
        <v>1060</v>
      </c>
      <c r="L42" s="148" t="s">
        <v>215</v>
      </c>
      <c r="M42" s="170" t="s">
        <v>62</v>
      </c>
      <c r="N42" s="163" t="s">
        <v>21</v>
      </c>
      <c r="O42" s="156"/>
      <c r="P42" s="151" t="s">
        <v>80</v>
      </c>
      <c r="Q42" s="169">
        <v>45245</v>
      </c>
      <c r="R42" s="151" t="s">
        <v>23</v>
      </c>
      <c r="S42" s="153" t="s">
        <v>24</v>
      </c>
      <c r="T42" s="153"/>
      <c r="U42" s="153" t="s">
        <v>25</v>
      </c>
      <c r="V42" s="155" t="s">
        <v>25</v>
      </c>
      <c r="W42" s="155"/>
      <c r="X42" s="155" t="s">
        <v>26</v>
      </c>
      <c r="Y42" s="162">
        <v>45328</v>
      </c>
      <c r="Z42" s="157"/>
      <c r="AA42" s="163" t="s">
        <v>67</v>
      </c>
      <c r="AB42" s="156">
        <v>45334</v>
      </c>
      <c r="AC42" s="147" t="s">
        <v>54</v>
      </c>
      <c r="AD42" s="147" t="str">
        <f t="shared" si="6"/>
        <v>FY24 inter</v>
      </c>
      <c r="AE42" s="147" t="str">
        <f t="shared" si="7"/>
        <v>FY24 intra</v>
      </c>
      <c r="AF42" s="147" t="s">
        <v>216</v>
      </c>
      <c r="AG42" s="147">
        <v>44477</v>
      </c>
      <c r="AH42" s="147" t="s">
        <v>217</v>
      </c>
      <c r="AI42" s="147">
        <v>44477</v>
      </c>
      <c r="AJ42" s="147"/>
      <c r="AK42" s="147"/>
    </row>
    <row r="43" spans="1:37" ht="34.5" customHeight="1">
      <c r="A43" s="25">
        <v>1.2</v>
      </c>
      <c r="B43" s="48"/>
      <c r="C43" s="3" t="s">
        <v>126</v>
      </c>
      <c r="D43" s="3" t="s">
        <v>239</v>
      </c>
      <c r="E43" s="4">
        <v>96</v>
      </c>
      <c r="F43" s="4">
        <v>48</v>
      </c>
      <c r="G43" s="4">
        <v>48</v>
      </c>
      <c r="H43" s="23">
        <v>1</v>
      </c>
      <c r="I43" s="22">
        <f t="shared" si="5"/>
        <v>128</v>
      </c>
      <c r="J43" s="22">
        <v>3000</v>
      </c>
      <c r="K43" s="4">
        <f t="shared" si="3"/>
        <v>3000</v>
      </c>
      <c r="L43" s="23" t="s">
        <v>223</v>
      </c>
      <c r="M43" s="6" t="s">
        <v>62</v>
      </c>
      <c r="N43" s="163" t="s">
        <v>21</v>
      </c>
      <c r="O43" s="156"/>
      <c r="P43" s="160" t="s">
        <v>29</v>
      </c>
      <c r="Q43" s="169">
        <v>45505</v>
      </c>
      <c r="R43" s="151" t="s">
        <v>23</v>
      </c>
      <c r="S43" s="152" t="s">
        <v>63</v>
      </c>
      <c r="T43" s="153"/>
      <c r="U43" s="153" t="s">
        <v>64</v>
      </c>
      <c r="V43" s="154" t="s">
        <v>65</v>
      </c>
      <c r="W43" s="155"/>
      <c r="X43" s="155" t="s">
        <v>66</v>
      </c>
      <c r="Y43" s="156">
        <v>45597</v>
      </c>
      <c r="Z43" s="157"/>
      <c r="AA43" s="147" t="s">
        <v>67</v>
      </c>
      <c r="AB43" s="156">
        <v>45611</v>
      </c>
      <c r="AC43" s="147" t="s">
        <v>54</v>
      </c>
      <c r="AD43" s="147" t="str">
        <f t="shared" si="6"/>
        <v>FY25 inter</v>
      </c>
      <c r="AE43" s="147" t="str">
        <f t="shared" si="7"/>
        <v>FY25 intra</v>
      </c>
      <c r="AF43" s="147" t="s">
        <v>216</v>
      </c>
      <c r="AG43" s="147">
        <v>44477</v>
      </c>
      <c r="AH43" s="147" t="s">
        <v>217</v>
      </c>
      <c r="AI43" s="147">
        <v>44477</v>
      </c>
      <c r="AJ43" s="147"/>
      <c r="AK43" s="147"/>
    </row>
    <row r="44" spans="1:37" ht="31.5">
      <c r="A44" s="67">
        <v>1.2</v>
      </c>
      <c r="B44" s="68"/>
      <c r="C44" s="19" t="s">
        <v>138</v>
      </c>
      <c r="D44" s="19" t="s">
        <v>139</v>
      </c>
      <c r="E44" s="69">
        <v>96</v>
      </c>
      <c r="F44" s="69">
        <v>48</v>
      </c>
      <c r="G44" s="69">
        <v>48</v>
      </c>
      <c r="H44" s="23">
        <v>7</v>
      </c>
      <c r="I44" s="22">
        <f t="shared" si="5"/>
        <v>896</v>
      </c>
      <c r="J44" s="22">
        <v>1000</v>
      </c>
      <c r="K44" s="4">
        <f t="shared" si="3"/>
        <v>7000</v>
      </c>
      <c r="L44" s="178" t="s">
        <v>223</v>
      </c>
      <c r="M44" s="7"/>
      <c r="N44" s="163" t="s">
        <v>21</v>
      </c>
      <c r="O44" s="156"/>
      <c r="P44" s="160" t="s">
        <v>29</v>
      </c>
      <c r="Q44" s="169">
        <v>45245</v>
      </c>
      <c r="R44" s="151" t="s">
        <v>23</v>
      </c>
      <c r="S44" s="152" t="s">
        <v>24</v>
      </c>
      <c r="T44" s="153"/>
      <c r="U44" s="153" t="s">
        <v>25</v>
      </c>
      <c r="V44" s="155" t="s">
        <v>25</v>
      </c>
      <c r="W44" s="155"/>
      <c r="X44" s="155" t="s">
        <v>26</v>
      </c>
      <c r="Y44" s="162">
        <v>45328</v>
      </c>
      <c r="Z44" s="157"/>
      <c r="AA44" s="163" t="s">
        <v>67</v>
      </c>
      <c r="AB44" s="156">
        <v>45337</v>
      </c>
      <c r="AC44" s="147" t="s">
        <v>54</v>
      </c>
      <c r="AD44" s="147" t="str">
        <f t="shared" si="6"/>
        <v>FY24 inter</v>
      </c>
      <c r="AE44" s="147" t="str">
        <f t="shared" si="7"/>
        <v>FY24 intra</v>
      </c>
      <c r="AF44" s="147" t="s">
        <v>227</v>
      </c>
      <c r="AG44" s="147">
        <v>44461</v>
      </c>
      <c r="AH44" s="183" t="s">
        <v>217</v>
      </c>
      <c r="AI44" s="183">
        <v>44461</v>
      </c>
      <c r="AJ44" s="147"/>
      <c r="AK44" s="147"/>
    </row>
    <row r="45" spans="1:37" ht="32.450000000000003" customHeight="1">
      <c r="A45" s="67">
        <v>1.2</v>
      </c>
      <c r="B45" s="68"/>
      <c r="C45" s="19" t="s">
        <v>140</v>
      </c>
      <c r="D45" s="19" t="s">
        <v>141</v>
      </c>
      <c r="E45" s="69">
        <v>36</v>
      </c>
      <c r="F45" s="69">
        <v>24</v>
      </c>
      <c r="G45" s="69">
        <v>24</v>
      </c>
      <c r="H45" s="23">
        <v>7</v>
      </c>
      <c r="I45" s="22">
        <f t="shared" si="5"/>
        <v>84</v>
      </c>
      <c r="J45" s="22">
        <v>785.71428571428567</v>
      </c>
      <c r="K45" s="4">
        <f t="shared" si="3"/>
        <v>5500</v>
      </c>
      <c r="L45" s="69" t="s">
        <v>223</v>
      </c>
      <c r="M45" s="7"/>
      <c r="N45" s="163" t="s">
        <v>21</v>
      </c>
      <c r="O45" s="156"/>
      <c r="P45" s="160" t="s">
        <v>29</v>
      </c>
      <c r="Q45" s="169">
        <v>45245</v>
      </c>
      <c r="R45" s="151" t="s">
        <v>23</v>
      </c>
      <c r="S45" s="152" t="s">
        <v>24</v>
      </c>
      <c r="T45" s="153"/>
      <c r="U45" s="153" t="s">
        <v>25</v>
      </c>
      <c r="V45" s="155" t="s">
        <v>25</v>
      </c>
      <c r="W45" s="155"/>
      <c r="X45" s="155" t="s">
        <v>26</v>
      </c>
      <c r="Y45" s="162">
        <v>45328</v>
      </c>
      <c r="Z45" s="157"/>
      <c r="AA45" s="163" t="s">
        <v>67</v>
      </c>
      <c r="AB45" s="156">
        <v>45337</v>
      </c>
      <c r="AC45" s="147" t="s">
        <v>54</v>
      </c>
      <c r="AD45" s="147" t="str">
        <f t="shared" si="6"/>
        <v>FY24 inter</v>
      </c>
      <c r="AE45" s="147" t="str">
        <f t="shared" si="7"/>
        <v>FY24 intra</v>
      </c>
      <c r="AF45" s="147" t="s">
        <v>227</v>
      </c>
      <c r="AG45" s="147">
        <v>44461</v>
      </c>
      <c r="AH45" s="183" t="s">
        <v>217</v>
      </c>
      <c r="AI45" s="183">
        <v>44461</v>
      </c>
      <c r="AJ45" s="147"/>
      <c r="AK45" s="147"/>
    </row>
    <row r="46" spans="1:37" ht="31.5">
      <c r="A46" s="25">
        <v>1.5</v>
      </c>
      <c r="B46" s="48"/>
      <c r="C46" s="3" t="s">
        <v>240</v>
      </c>
      <c r="D46" s="3" t="s">
        <v>241</v>
      </c>
      <c r="E46" s="23">
        <v>58</v>
      </c>
      <c r="F46" s="23">
        <v>38</v>
      </c>
      <c r="G46" s="148">
        <v>41</v>
      </c>
      <c r="H46" s="23">
        <v>1</v>
      </c>
      <c r="I46" s="22">
        <f t="shared" si="5"/>
        <v>52.293981481481481</v>
      </c>
      <c r="J46" s="22">
        <v>836</v>
      </c>
      <c r="K46" s="4">
        <f t="shared" si="3"/>
        <v>836</v>
      </c>
      <c r="L46" s="23" t="s">
        <v>242</v>
      </c>
      <c r="M46" s="6" t="s">
        <v>243</v>
      </c>
      <c r="N46" s="163" t="s">
        <v>21</v>
      </c>
      <c r="O46" s="156"/>
      <c r="P46" s="160" t="s">
        <v>29</v>
      </c>
      <c r="Q46" s="169">
        <v>45139</v>
      </c>
      <c r="R46" s="151" t="s">
        <v>23</v>
      </c>
      <c r="S46" s="152" t="s">
        <v>63</v>
      </c>
      <c r="T46" s="153"/>
      <c r="U46" s="153" t="s">
        <v>64</v>
      </c>
      <c r="V46" s="155" t="s">
        <v>65</v>
      </c>
      <c r="W46" s="155"/>
      <c r="X46" s="155" t="s">
        <v>66</v>
      </c>
      <c r="Y46" s="156">
        <v>45231</v>
      </c>
      <c r="Z46" s="157"/>
      <c r="AA46" s="147" t="s">
        <v>67</v>
      </c>
      <c r="AB46" s="156">
        <v>45275</v>
      </c>
      <c r="AC46" s="147" t="s">
        <v>54</v>
      </c>
      <c r="AD46" s="147" t="str">
        <f t="shared" si="6"/>
        <v>FY24 inter</v>
      </c>
      <c r="AE46" s="147" t="str">
        <f t="shared" si="7"/>
        <v>FY24 intra</v>
      </c>
      <c r="AF46" s="147" t="s">
        <v>244</v>
      </c>
      <c r="AG46" s="183">
        <v>44482</v>
      </c>
      <c r="AH46" s="147" t="s">
        <v>227</v>
      </c>
      <c r="AI46" s="183">
        <v>44482</v>
      </c>
      <c r="AJ46" s="183"/>
      <c r="AK46" s="147"/>
    </row>
    <row r="47" spans="1:37" ht="63">
      <c r="A47" s="187">
        <v>1.3</v>
      </c>
      <c r="B47" s="48"/>
      <c r="C47" s="3" t="s">
        <v>143</v>
      </c>
      <c r="D47" s="3" t="s">
        <v>245</v>
      </c>
      <c r="E47" s="23">
        <v>63</v>
      </c>
      <c r="F47" s="23">
        <v>40</v>
      </c>
      <c r="G47" s="23">
        <v>42</v>
      </c>
      <c r="H47" s="23">
        <v>1</v>
      </c>
      <c r="I47" s="22">
        <f t="shared" si="5"/>
        <v>61.25</v>
      </c>
      <c r="J47" s="22">
        <v>677</v>
      </c>
      <c r="K47" s="4">
        <f t="shared" si="3"/>
        <v>677</v>
      </c>
      <c r="L47" s="148" t="s">
        <v>246</v>
      </c>
      <c r="M47" s="6" t="s">
        <v>243</v>
      </c>
      <c r="N47" s="10" t="s">
        <v>247</v>
      </c>
      <c r="O47" s="156"/>
      <c r="P47" s="160" t="s">
        <v>29</v>
      </c>
      <c r="Q47" s="169">
        <v>45139</v>
      </c>
      <c r="R47" s="151" t="s">
        <v>23</v>
      </c>
      <c r="S47" s="152" t="s">
        <v>63</v>
      </c>
      <c r="T47" s="153"/>
      <c r="U47" s="153" t="s">
        <v>64</v>
      </c>
      <c r="V47" s="155" t="s">
        <v>65</v>
      </c>
      <c r="W47" s="155"/>
      <c r="X47" s="155" t="s">
        <v>66</v>
      </c>
      <c r="Y47" s="156">
        <v>45231</v>
      </c>
      <c r="Z47" s="157"/>
      <c r="AA47" s="163" t="s">
        <v>67</v>
      </c>
      <c r="AB47" s="156">
        <v>45275</v>
      </c>
      <c r="AC47" s="147" t="s">
        <v>54</v>
      </c>
      <c r="AD47" s="147" t="str">
        <f t="shared" si="6"/>
        <v>FY24 inter</v>
      </c>
      <c r="AE47" s="147" t="str">
        <f t="shared" si="7"/>
        <v>FY24 intra</v>
      </c>
      <c r="AF47" s="183" t="s">
        <v>248</v>
      </c>
      <c r="AG47" s="183">
        <v>44482</v>
      </c>
      <c r="AH47" s="147" t="s">
        <v>227</v>
      </c>
      <c r="AI47" s="183">
        <v>44482</v>
      </c>
      <c r="AJ47" s="147" t="s">
        <v>249</v>
      </c>
      <c r="AK47" s="147"/>
    </row>
    <row r="48" spans="1:37" ht="30" customHeight="1">
      <c r="A48" s="187">
        <v>1.2</v>
      </c>
      <c r="B48" s="70"/>
      <c r="C48" s="1" t="s">
        <v>144</v>
      </c>
      <c r="D48" s="1" t="s">
        <v>250</v>
      </c>
      <c r="E48" s="38">
        <v>48</v>
      </c>
      <c r="F48" s="38">
        <v>48</v>
      </c>
      <c r="G48" s="38">
        <v>48</v>
      </c>
      <c r="H48" s="23">
        <v>1</v>
      </c>
      <c r="I48" s="22">
        <f t="shared" si="5"/>
        <v>64</v>
      </c>
      <c r="J48" s="22">
        <v>1500</v>
      </c>
      <c r="K48" s="4">
        <f t="shared" si="3"/>
        <v>1500</v>
      </c>
      <c r="L48" s="177" t="s">
        <v>223</v>
      </c>
      <c r="M48" s="173" t="s">
        <v>62</v>
      </c>
      <c r="N48" s="163" t="s">
        <v>21</v>
      </c>
      <c r="O48" s="156"/>
      <c r="P48" s="151" t="s">
        <v>29</v>
      </c>
      <c r="Q48" s="169">
        <v>45139</v>
      </c>
      <c r="R48" s="151" t="s">
        <v>23</v>
      </c>
      <c r="S48" s="152" t="s">
        <v>63</v>
      </c>
      <c r="T48" s="153"/>
      <c r="U48" s="153" t="s">
        <v>64</v>
      </c>
      <c r="V48" s="155" t="s">
        <v>65</v>
      </c>
      <c r="W48" s="155"/>
      <c r="X48" s="155" t="s">
        <v>66</v>
      </c>
      <c r="Y48" s="156">
        <v>45231</v>
      </c>
      <c r="Z48" s="157"/>
      <c r="AA48" s="163" t="s">
        <v>67</v>
      </c>
      <c r="AB48" s="156">
        <v>45261</v>
      </c>
      <c r="AC48" s="147" t="s">
        <v>54</v>
      </c>
      <c r="AD48" s="147" t="str">
        <f t="shared" si="6"/>
        <v>FY24 inter</v>
      </c>
      <c r="AE48" s="147" t="str">
        <f t="shared" si="7"/>
        <v>FY24 intra</v>
      </c>
      <c r="AF48" s="147" t="s">
        <v>251</v>
      </c>
      <c r="AG48" s="147">
        <v>44477</v>
      </c>
      <c r="AH48" s="147" t="s">
        <v>227</v>
      </c>
      <c r="AI48" s="147">
        <v>44477</v>
      </c>
      <c r="AJ48" s="147"/>
      <c r="AK48" s="147"/>
    </row>
    <row r="49" spans="1:40" ht="32.450000000000003" customHeight="1">
      <c r="A49" s="187">
        <v>1.3</v>
      </c>
      <c r="B49" s="48"/>
      <c r="C49" s="71" t="s">
        <v>201</v>
      </c>
      <c r="D49" s="3" t="s">
        <v>399</v>
      </c>
      <c r="E49" s="23">
        <v>81</v>
      </c>
      <c r="F49" s="23">
        <v>56</v>
      </c>
      <c r="G49" s="23">
        <v>51</v>
      </c>
      <c r="H49" s="23">
        <v>1</v>
      </c>
      <c r="I49" s="22">
        <f t="shared" si="5"/>
        <v>133.875</v>
      </c>
      <c r="J49" s="22">
        <v>1797</v>
      </c>
      <c r="K49" s="4">
        <f t="shared" si="3"/>
        <v>1797</v>
      </c>
      <c r="L49" s="148" t="s">
        <v>246</v>
      </c>
      <c r="M49" s="6" t="s">
        <v>243</v>
      </c>
      <c r="N49" s="10" t="s">
        <v>247</v>
      </c>
      <c r="O49" s="156"/>
      <c r="P49" s="160" t="s">
        <v>29</v>
      </c>
      <c r="Q49" s="169">
        <v>45505</v>
      </c>
      <c r="R49" s="151" t="s">
        <v>23</v>
      </c>
      <c r="S49" s="152" t="s">
        <v>63</v>
      </c>
      <c r="T49" s="153"/>
      <c r="U49" s="153" t="s">
        <v>188</v>
      </c>
      <c r="V49" s="155" t="s">
        <v>65</v>
      </c>
      <c r="W49" s="155"/>
      <c r="X49" s="155" t="s">
        <v>66</v>
      </c>
      <c r="Y49" s="156">
        <v>45597</v>
      </c>
      <c r="Z49" s="157"/>
      <c r="AA49" s="163" t="s">
        <v>67</v>
      </c>
      <c r="AB49" s="156">
        <v>45621</v>
      </c>
      <c r="AC49" s="147" t="s">
        <v>54</v>
      </c>
      <c r="AD49" s="147" t="str">
        <f t="shared" si="6"/>
        <v>FY25 inter</v>
      </c>
      <c r="AE49" s="147" t="str">
        <f t="shared" si="7"/>
        <v>FY25 intra</v>
      </c>
      <c r="AF49" s="183" t="s">
        <v>248</v>
      </c>
      <c r="AG49" s="183">
        <v>44482</v>
      </c>
      <c r="AH49" s="147" t="s">
        <v>227</v>
      </c>
      <c r="AI49" s="183">
        <v>44482</v>
      </c>
      <c r="AJ49" s="182" t="s">
        <v>401</v>
      </c>
      <c r="AK49" s="147"/>
    </row>
    <row r="50" spans="1:40" ht="32.450000000000003" customHeight="1">
      <c r="A50" s="187">
        <v>1.5</v>
      </c>
      <c r="B50" s="48"/>
      <c r="C50" s="3" t="s">
        <v>252</v>
      </c>
      <c r="D50" s="3" t="s">
        <v>253</v>
      </c>
      <c r="E50" s="23">
        <v>75</v>
      </c>
      <c r="F50" s="23">
        <v>56.5</v>
      </c>
      <c r="G50" s="148">
        <v>41</v>
      </c>
      <c r="H50" s="23">
        <v>1</v>
      </c>
      <c r="I50" s="22">
        <f t="shared" si="5"/>
        <v>100.54253472222223</v>
      </c>
      <c r="J50" s="22">
        <v>1602</v>
      </c>
      <c r="K50" s="4">
        <f t="shared" si="3"/>
        <v>1602</v>
      </c>
      <c r="L50" s="23" t="s">
        <v>242</v>
      </c>
      <c r="M50" s="6" t="s">
        <v>243</v>
      </c>
      <c r="N50" s="163" t="s">
        <v>21</v>
      </c>
      <c r="O50" s="156"/>
      <c r="P50" s="151" t="s">
        <v>29</v>
      </c>
      <c r="Q50" s="169">
        <v>45505</v>
      </c>
      <c r="R50" s="151" t="s">
        <v>23</v>
      </c>
      <c r="S50" s="152" t="s">
        <v>63</v>
      </c>
      <c r="T50" s="153"/>
      <c r="U50" s="153" t="s">
        <v>64</v>
      </c>
      <c r="V50" s="155" t="s">
        <v>65</v>
      </c>
      <c r="W50" s="155"/>
      <c r="X50" s="155" t="s">
        <v>66</v>
      </c>
      <c r="Y50" s="156">
        <v>45597</v>
      </c>
      <c r="Z50" s="157"/>
      <c r="AA50" s="163" t="s">
        <v>67</v>
      </c>
      <c r="AB50" s="156">
        <v>45621</v>
      </c>
      <c r="AC50" s="147" t="s">
        <v>54</v>
      </c>
      <c r="AD50" s="147" t="str">
        <f t="shared" si="6"/>
        <v>FY25 inter</v>
      </c>
      <c r="AE50" s="147" t="str">
        <f t="shared" si="7"/>
        <v>FY25 intra</v>
      </c>
      <c r="AF50" s="147" t="s">
        <v>244</v>
      </c>
      <c r="AG50" s="183">
        <v>44482</v>
      </c>
      <c r="AH50" s="147" t="s">
        <v>227</v>
      </c>
      <c r="AI50" s="147">
        <v>44474</v>
      </c>
      <c r="AJ50" s="182" t="s">
        <v>400</v>
      </c>
      <c r="AK50" s="147"/>
    </row>
    <row r="51" spans="1:40" ht="27" customHeight="1">
      <c r="A51" s="187">
        <v>1.2</v>
      </c>
      <c r="B51" s="70"/>
      <c r="C51" s="1" t="s">
        <v>190</v>
      </c>
      <c r="D51" s="1" t="s">
        <v>254</v>
      </c>
      <c r="E51" s="38">
        <v>48</v>
      </c>
      <c r="F51" s="38">
        <v>48</v>
      </c>
      <c r="G51" s="38">
        <v>48</v>
      </c>
      <c r="H51" s="23">
        <v>1</v>
      </c>
      <c r="I51" s="22">
        <f t="shared" si="5"/>
        <v>64</v>
      </c>
      <c r="J51" s="22">
        <v>1500</v>
      </c>
      <c r="K51" s="4">
        <f t="shared" si="3"/>
        <v>1500</v>
      </c>
      <c r="L51" s="177" t="s">
        <v>223</v>
      </c>
      <c r="M51" s="173" t="s">
        <v>62</v>
      </c>
      <c r="N51" s="163" t="s">
        <v>21</v>
      </c>
      <c r="O51" s="156"/>
      <c r="P51" s="151" t="s">
        <v>29</v>
      </c>
      <c r="Q51" s="169">
        <v>45505</v>
      </c>
      <c r="R51" s="151" t="s">
        <v>23</v>
      </c>
      <c r="S51" s="152" t="s">
        <v>63</v>
      </c>
      <c r="T51" s="153"/>
      <c r="U51" s="153" t="s">
        <v>64</v>
      </c>
      <c r="V51" s="155" t="s">
        <v>65</v>
      </c>
      <c r="W51" s="155"/>
      <c r="X51" s="155" t="s">
        <v>66</v>
      </c>
      <c r="Y51" s="156">
        <v>45597</v>
      </c>
      <c r="Z51" s="157"/>
      <c r="AA51" s="163" t="s">
        <v>67</v>
      </c>
      <c r="AB51" s="156">
        <v>45627</v>
      </c>
      <c r="AC51" s="147" t="s">
        <v>54</v>
      </c>
      <c r="AD51" s="147" t="str">
        <f t="shared" si="6"/>
        <v>FY25 inter</v>
      </c>
      <c r="AE51" s="147" t="str">
        <f t="shared" si="7"/>
        <v>FY25 intra</v>
      </c>
      <c r="AF51" s="147" t="s">
        <v>227</v>
      </c>
      <c r="AG51" s="147">
        <v>44477</v>
      </c>
      <c r="AH51" s="147" t="s">
        <v>227</v>
      </c>
      <c r="AI51" s="147">
        <v>44477</v>
      </c>
      <c r="AJ51" s="147"/>
      <c r="AK51" s="147"/>
    </row>
    <row r="52" spans="1:40" ht="31.5">
      <c r="A52" s="187">
        <v>1.5</v>
      </c>
      <c r="B52" s="48"/>
      <c r="C52" s="3" t="s">
        <v>192</v>
      </c>
      <c r="D52" s="3" t="s">
        <v>255</v>
      </c>
      <c r="E52" s="23">
        <v>48</v>
      </c>
      <c r="F52" s="23">
        <v>17</v>
      </c>
      <c r="G52" s="23">
        <v>17</v>
      </c>
      <c r="H52" s="23">
        <v>1</v>
      </c>
      <c r="I52" s="22">
        <f t="shared" si="5"/>
        <v>8.0277777777777786</v>
      </c>
      <c r="J52" s="22">
        <v>60</v>
      </c>
      <c r="K52" s="4">
        <f t="shared" si="3"/>
        <v>60</v>
      </c>
      <c r="L52" s="148" t="s">
        <v>256</v>
      </c>
      <c r="M52" s="170" t="s">
        <v>62</v>
      </c>
      <c r="N52" s="163" t="s">
        <v>21</v>
      </c>
      <c r="O52" s="156"/>
      <c r="P52" s="160" t="s">
        <v>29</v>
      </c>
      <c r="Q52" s="169">
        <v>45505</v>
      </c>
      <c r="R52" s="151" t="s">
        <v>23</v>
      </c>
      <c r="S52" s="152" t="s">
        <v>63</v>
      </c>
      <c r="T52" s="153"/>
      <c r="U52" s="153" t="s">
        <v>188</v>
      </c>
      <c r="V52" s="155" t="s">
        <v>65</v>
      </c>
      <c r="W52" s="155"/>
      <c r="X52" s="155" t="s">
        <v>66</v>
      </c>
      <c r="Y52" s="156">
        <v>45597</v>
      </c>
      <c r="Z52" s="157"/>
      <c r="AA52" s="163" t="s">
        <v>67</v>
      </c>
      <c r="AB52" s="156">
        <v>45621</v>
      </c>
      <c r="AC52" s="147" t="s">
        <v>54</v>
      </c>
      <c r="AD52" s="147" t="str">
        <f t="shared" si="6"/>
        <v>FY25 inter</v>
      </c>
      <c r="AE52" s="147" t="str">
        <f t="shared" si="7"/>
        <v>FY25 intra</v>
      </c>
      <c r="AF52" s="183" t="s">
        <v>244</v>
      </c>
      <c r="AG52" s="183">
        <v>44483</v>
      </c>
      <c r="AH52" s="147" t="s">
        <v>227</v>
      </c>
      <c r="AI52" s="147">
        <v>44457</v>
      </c>
      <c r="AJ52" s="182" t="s">
        <v>398</v>
      </c>
      <c r="AK52" s="147"/>
    </row>
    <row r="53" spans="1:40" ht="31.5">
      <c r="A53" s="187">
        <v>1.5</v>
      </c>
      <c r="B53" s="48"/>
      <c r="C53" s="3" t="s">
        <v>192</v>
      </c>
      <c r="D53" s="3" t="s">
        <v>257</v>
      </c>
      <c r="E53" s="23">
        <v>48</v>
      </c>
      <c r="F53" s="23">
        <v>17</v>
      </c>
      <c r="G53" s="23">
        <v>17</v>
      </c>
      <c r="H53" s="23">
        <v>1</v>
      </c>
      <c r="I53" s="22">
        <f t="shared" si="5"/>
        <v>8.0277777777777786</v>
      </c>
      <c r="J53" s="22">
        <v>60</v>
      </c>
      <c r="K53" s="4">
        <f t="shared" si="3"/>
        <v>60</v>
      </c>
      <c r="L53" s="148" t="s">
        <v>256</v>
      </c>
      <c r="M53" s="170" t="s">
        <v>62</v>
      </c>
      <c r="N53" s="163" t="s">
        <v>21</v>
      </c>
      <c r="O53" s="156"/>
      <c r="P53" s="160" t="s">
        <v>29</v>
      </c>
      <c r="Q53" s="169">
        <v>45505</v>
      </c>
      <c r="R53" s="151" t="s">
        <v>23</v>
      </c>
      <c r="S53" s="152" t="s">
        <v>63</v>
      </c>
      <c r="T53" s="153"/>
      <c r="U53" s="153" t="s">
        <v>188</v>
      </c>
      <c r="V53" s="155" t="s">
        <v>65</v>
      </c>
      <c r="W53" s="155"/>
      <c r="X53" s="155" t="s">
        <v>66</v>
      </c>
      <c r="Y53" s="156">
        <v>45597</v>
      </c>
      <c r="Z53" s="157"/>
      <c r="AA53" s="163" t="s">
        <v>67</v>
      </c>
      <c r="AB53" s="156">
        <v>45621</v>
      </c>
      <c r="AC53" s="147" t="s">
        <v>54</v>
      </c>
      <c r="AD53" s="147" t="str">
        <f t="shared" si="6"/>
        <v>FY25 inter</v>
      </c>
      <c r="AE53" s="147" t="str">
        <f t="shared" si="7"/>
        <v>FY25 intra</v>
      </c>
      <c r="AF53" s="183" t="s">
        <v>244</v>
      </c>
      <c r="AG53" s="183">
        <v>44483</v>
      </c>
      <c r="AH53" s="147" t="s">
        <v>227</v>
      </c>
      <c r="AI53" s="147">
        <v>44458</v>
      </c>
      <c r="AJ53" s="182" t="s">
        <v>398</v>
      </c>
      <c r="AK53" s="147"/>
    </row>
    <row r="54" spans="1:40" ht="31.5">
      <c r="A54" s="187">
        <v>1.5</v>
      </c>
      <c r="B54" s="48"/>
      <c r="C54" s="3" t="s">
        <v>192</v>
      </c>
      <c r="D54" s="3" t="s">
        <v>258</v>
      </c>
      <c r="E54" s="23">
        <v>26</v>
      </c>
      <c r="F54" s="23">
        <v>24</v>
      </c>
      <c r="G54" s="23">
        <v>24</v>
      </c>
      <c r="H54" s="23">
        <v>1</v>
      </c>
      <c r="I54" s="22">
        <f t="shared" si="5"/>
        <v>8.6666666666666661</v>
      </c>
      <c r="J54" s="22">
        <v>120</v>
      </c>
      <c r="K54" s="4">
        <f t="shared" si="3"/>
        <v>120</v>
      </c>
      <c r="L54" s="148" t="s">
        <v>256</v>
      </c>
      <c r="M54" s="170" t="s">
        <v>62</v>
      </c>
      <c r="N54" s="163" t="s">
        <v>21</v>
      </c>
      <c r="O54" s="156"/>
      <c r="P54" s="160" t="s">
        <v>29</v>
      </c>
      <c r="Q54" s="169">
        <v>45505</v>
      </c>
      <c r="R54" s="151" t="s">
        <v>23</v>
      </c>
      <c r="S54" s="152" t="s">
        <v>63</v>
      </c>
      <c r="T54" s="153"/>
      <c r="U54" s="153" t="s">
        <v>188</v>
      </c>
      <c r="V54" s="155" t="s">
        <v>65</v>
      </c>
      <c r="W54" s="155"/>
      <c r="X54" s="155" t="s">
        <v>66</v>
      </c>
      <c r="Y54" s="156">
        <v>45597</v>
      </c>
      <c r="Z54" s="157"/>
      <c r="AA54" s="163" t="s">
        <v>67</v>
      </c>
      <c r="AB54" s="156">
        <v>45621</v>
      </c>
      <c r="AC54" s="147" t="s">
        <v>54</v>
      </c>
      <c r="AD54" s="147" t="str">
        <f t="shared" si="6"/>
        <v>FY25 inter</v>
      </c>
      <c r="AE54" s="147" t="str">
        <f t="shared" si="7"/>
        <v>FY25 intra</v>
      </c>
      <c r="AF54" s="183" t="s">
        <v>244</v>
      </c>
      <c r="AG54" s="183">
        <v>44483</v>
      </c>
      <c r="AH54" s="147" t="s">
        <v>227</v>
      </c>
      <c r="AI54" s="147">
        <v>44459</v>
      </c>
      <c r="AJ54" s="182" t="s">
        <v>398</v>
      </c>
      <c r="AK54" s="147"/>
    </row>
    <row r="55" spans="1:40" ht="31.5">
      <c r="A55" s="187">
        <v>1.5</v>
      </c>
      <c r="B55" s="48"/>
      <c r="C55" s="3" t="s">
        <v>192</v>
      </c>
      <c r="D55" s="3" t="s">
        <v>258</v>
      </c>
      <c r="E55" s="23">
        <v>26</v>
      </c>
      <c r="F55" s="23">
        <v>23</v>
      </c>
      <c r="G55" s="23">
        <v>20</v>
      </c>
      <c r="H55" s="23">
        <v>1</v>
      </c>
      <c r="I55" s="22">
        <f t="shared" si="5"/>
        <v>6.9212962962962967</v>
      </c>
      <c r="J55" s="22">
        <v>60</v>
      </c>
      <c r="K55" s="4">
        <f t="shared" si="3"/>
        <v>60</v>
      </c>
      <c r="L55" s="148" t="s">
        <v>256</v>
      </c>
      <c r="M55" s="170" t="s">
        <v>62</v>
      </c>
      <c r="N55" s="163" t="s">
        <v>21</v>
      </c>
      <c r="O55" s="156"/>
      <c r="P55" s="160" t="s">
        <v>29</v>
      </c>
      <c r="Q55" s="169">
        <v>45505</v>
      </c>
      <c r="R55" s="151" t="s">
        <v>23</v>
      </c>
      <c r="S55" s="152" t="s">
        <v>63</v>
      </c>
      <c r="T55" s="153"/>
      <c r="U55" s="153" t="s">
        <v>188</v>
      </c>
      <c r="V55" s="155" t="s">
        <v>65</v>
      </c>
      <c r="W55" s="155"/>
      <c r="X55" s="155" t="s">
        <v>66</v>
      </c>
      <c r="Y55" s="156">
        <v>45597</v>
      </c>
      <c r="Z55" s="157"/>
      <c r="AA55" s="163" t="s">
        <v>67</v>
      </c>
      <c r="AB55" s="156">
        <v>45621</v>
      </c>
      <c r="AC55" s="147" t="s">
        <v>54</v>
      </c>
      <c r="AD55" s="147" t="str">
        <f t="shared" si="6"/>
        <v>FY25 inter</v>
      </c>
      <c r="AE55" s="147" t="str">
        <f t="shared" si="7"/>
        <v>FY25 intra</v>
      </c>
      <c r="AF55" s="183" t="s">
        <v>244</v>
      </c>
      <c r="AG55" s="183">
        <v>44483</v>
      </c>
      <c r="AH55" s="147" t="s">
        <v>227</v>
      </c>
      <c r="AI55" s="147">
        <v>44460</v>
      </c>
      <c r="AJ55" s="182" t="s">
        <v>398</v>
      </c>
      <c r="AK55" s="147"/>
    </row>
    <row r="56" spans="1:40" ht="47.25">
      <c r="A56" s="187">
        <v>1.5</v>
      </c>
      <c r="B56" s="48"/>
      <c r="C56" s="3" t="s">
        <v>259</v>
      </c>
      <c r="D56" s="3" t="s">
        <v>260</v>
      </c>
      <c r="E56" s="23">
        <v>86</v>
      </c>
      <c r="F56" s="23">
        <v>60</v>
      </c>
      <c r="G56" s="23">
        <v>68</v>
      </c>
      <c r="H56" s="23">
        <v>1</v>
      </c>
      <c r="I56" s="22">
        <f t="shared" ref="I56" si="8">E56*F56*G56/1728*H56</f>
        <v>203.05555555555554</v>
      </c>
      <c r="J56" s="22">
        <v>3500</v>
      </c>
      <c r="K56" s="4">
        <f t="shared" ref="K56" si="9">IF(ISERROR(SEARCH("totals", C56)),H56*J56, "")</f>
        <v>3500</v>
      </c>
      <c r="L56" s="148" t="s">
        <v>261</v>
      </c>
      <c r="M56" s="170"/>
      <c r="N56" s="163" t="s">
        <v>21</v>
      </c>
      <c r="O56" s="156"/>
      <c r="P56" s="160" t="s">
        <v>29</v>
      </c>
      <c r="Q56" s="169">
        <v>45505</v>
      </c>
      <c r="R56" s="151" t="s">
        <v>23</v>
      </c>
      <c r="S56" s="152" t="s">
        <v>63</v>
      </c>
      <c r="T56" s="153"/>
      <c r="U56" s="153" t="s">
        <v>188</v>
      </c>
      <c r="V56" s="155" t="s">
        <v>65</v>
      </c>
      <c r="W56" s="155"/>
      <c r="X56" s="155" t="s">
        <v>66</v>
      </c>
      <c r="Y56" s="156">
        <v>45597</v>
      </c>
      <c r="Z56" s="157"/>
      <c r="AA56" s="163" t="s">
        <v>67</v>
      </c>
      <c r="AB56" s="156">
        <v>45621</v>
      </c>
      <c r="AC56" s="147" t="s">
        <v>54</v>
      </c>
      <c r="AD56" s="147" t="str">
        <f t="shared" ref="AD56" si="10">IF(ISBLANK(Y56),"",IFERROR(LOOKUP(Y56,FY_dates, inter_label),Y56))</f>
        <v>FY25 inter</v>
      </c>
      <c r="AE56" s="147" t="str">
        <f t="shared" ref="AE56" si="11">IF(ISBLANK(AB56),"",IFERROR(LOOKUP(AB56,FY_dates, intra_label),AB56))</f>
        <v>FY25 intra</v>
      </c>
      <c r="AF56" s="147" t="s">
        <v>227</v>
      </c>
      <c r="AG56" s="147">
        <v>44477</v>
      </c>
      <c r="AH56" s="147" t="s">
        <v>217</v>
      </c>
      <c r="AI56" s="147">
        <v>44477</v>
      </c>
      <c r="AJ56" s="147" t="s">
        <v>262</v>
      </c>
      <c r="AK56" s="147"/>
    </row>
    <row r="57" spans="1:40" ht="47.25">
      <c r="A57" s="25">
        <v>1.5</v>
      </c>
      <c r="B57" s="48"/>
      <c r="C57" s="3" t="s">
        <v>263</v>
      </c>
      <c r="D57" s="3" t="s">
        <v>264</v>
      </c>
      <c r="E57" s="23">
        <v>48</v>
      </c>
      <c r="F57" s="23">
        <v>48</v>
      </c>
      <c r="G57" s="23">
        <v>36</v>
      </c>
      <c r="H57" s="23">
        <v>1</v>
      </c>
      <c r="I57" s="22">
        <f t="shared" si="5"/>
        <v>48</v>
      </c>
      <c r="J57" s="22">
        <v>400</v>
      </c>
      <c r="K57" s="4">
        <f t="shared" si="3"/>
        <v>400</v>
      </c>
      <c r="L57" s="148" t="s">
        <v>261</v>
      </c>
      <c r="M57" s="170" t="s">
        <v>62</v>
      </c>
      <c r="N57" s="163" t="s">
        <v>21</v>
      </c>
      <c r="O57" s="156"/>
      <c r="P57" s="160" t="s">
        <v>29</v>
      </c>
      <c r="Q57" s="169">
        <v>45505</v>
      </c>
      <c r="R57" s="151" t="s">
        <v>23</v>
      </c>
      <c r="S57" s="152" t="s">
        <v>63</v>
      </c>
      <c r="T57" s="153"/>
      <c r="U57" s="153" t="s">
        <v>188</v>
      </c>
      <c r="V57" s="155" t="s">
        <v>65</v>
      </c>
      <c r="W57" s="155"/>
      <c r="X57" s="155" t="s">
        <v>66</v>
      </c>
      <c r="Y57" s="156">
        <v>45597</v>
      </c>
      <c r="Z57" s="157"/>
      <c r="AA57" s="163" t="s">
        <v>67</v>
      </c>
      <c r="AB57" s="156">
        <v>45621</v>
      </c>
      <c r="AC57" s="147" t="s">
        <v>54</v>
      </c>
      <c r="AD57" s="147" t="str">
        <f t="shared" si="6"/>
        <v>FY25 inter</v>
      </c>
      <c r="AE57" s="147" t="str">
        <f t="shared" si="7"/>
        <v>FY25 intra</v>
      </c>
      <c r="AF57" s="147" t="s">
        <v>227</v>
      </c>
      <c r="AG57" s="147">
        <v>44477</v>
      </c>
      <c r="AH57" s="147" t="s">
        <v>217</v>
      </c>
      <c r="AI57" s="147">
        <v>44477</v>
      </c>
      <c r="AJ57" s="147" t="s">
        <v>262</v>
      </c>
      <c r="AK57" s="147"/>
    </row>
    <row r="58" spans="1:40" s="95" customFormat="1" ht="29.85" customHeight="1" thickBot="1">
      <c r="A58" s="53"/>
      <c r="B58" s="53"/>
      <c r="C58" s="54" t="s">
        <v>265</v>
      </c>
      <c r="D58" s="55"/>
      <c r="E58" s="44"/>
      <c r="F58" s="44"/>
      <c r="G58" s="44" t="s">
        <v>221</v>
      </c>
      <c r="H58" s="56">
        <f>I58/(1360*0.7)</f>
        <v>12.127729694308279</v>
      </c>
      <c r="I58" s="57">
        <f>SUM(I20:I57)</f>
        <v>11545.59866898148</v>
      </c>
      <c r="J58" s="57"/>
      <c r="K58" s="58">
        <f>SUM(K20:K57)</f>
        <v>148947</v>
      </c>
      <c r="L58" s="58"/>
      <c r="M58" s="58"/>
      <c r="N58" s="58"/>
      <c r="O58" s="77"/>
      <c r="P58" s="59"/>
      <c r="Q58" s="77"/>
      <c r="R58" s="60"/>
      <c r="S58" s="59"/>
      <c r="T58" s="60"/>
      <c r="U58" s="60"/>
      <c r="V58" s="59"/>
      <c r="W58" s="60"/>
      <c r="X58" s="60"/>
      <c r="Y58" s="77"/>
      <c r="Z58" s="60"/>
      <c r="AA58" s="60"/>
      <c r="AB58" s="77"/>
      <c r="AC58" s="59"/>
      <c r="AD58" s="77" t="str">
        <f t="shared" si="6"/>
        <v/>
      </c>
      <c r="AE58" s="59" t="str">
        <f t="shared" si="7"/>
        <v/>
      </c>
      <c r="AF58" s="59"/>
      <c r="AG58" s="59"/>
      <c r="AH58" s="59"/>
      <c r="AI58" s="59"/>
      <c r="AJ58" s="59"/>
      <c r="AK58" s="59"/>
      <c r="AL58" s="11"/>
      <c r="AM58" s="11"/>
      <c r="AN58" s="11"/>
    </row>
    <row r="59" spans="1:40" ht="30" customHeight="1" thickTop="1">
      <c r="A59" s="35">
        <v>1.4</v>
      </c>
      <c r="B59" s="51"/>
      <c r="C59" s="20" t="s">
        <v>87</v>
      </c>
      <c r="D59" s="1" t="s">
        <v>88</v>
      </c>
      <c r="E59" s="36">
        <v>66</v>
      </c>
      <c r="F59" s="36">
        <v>30</v>
      </c>
      <c r="G59" s="36">
        <v>14</v>
      </c>
      <c r="H59" s="23">
        <v>7</v>
      </c>
      <c r="I59" s="4">
        <f t="shared" ref="I59:I66" si="12">E59*F59*G59/1728*H59</f>
        <v>112.29166666666667</v>
      </c>
      <c r="J59" s="4">
        <v>200</v>
      </c>
      <c r="K59" s="4">
        <f t="shared" si="3"/>
        <v>1400</v>
      </c>
      <c r="L59" s="36" t="s">
        <v>246</v>
      </c>
      <c r="M59" s="8"/>
      <c r="N59" s="163" t="s">
        <v>89</v>
      </c>
      <c r="O59" s="156">
        <v>44866</v>
      </c>
      <c r="P59" s="151" t="s">
        <v>90</v>
      </c>
      <c r="Q59" s="169">
        <v>44880</v>
      </c>
      <c r="R59" s="151" t="s">
        <v>23</v>
      </c>
      <c r="S59" s="152" t="s">
        <v>24</v>
      </c>
      <c r="T59" s="153"/>
      <c r="U59" s="153" t="s">
        <v>25</v>
      </c>
      <c r="V59" s="155" t="s">
        <v>25</v>
      </c>
      <c r="W59" s="155"/>
      <c r="X59" s="155" t="s">
        <v>26</v>
      </c>
      <c r="Y59" s="162">
        <v>44963</v>
      </c>
      <c r="Z59" s="157"/>
      <c r="AA59" s="147" t="s">
        <v>53</v>
      </c>
      <c r="AB59" s="156">
        <v>45270</v>
      </c>
      <c r="AC59" s="147" t="s">
        <v>54</v>
      </c>
      <c r="AD59" s="147" t="str">
        <f t="shared" si="6"/>
        <v>FY23 inter</v>
      </c>
      <c r="AE59" s="147" t="str">
        <f t="shared" si="7"/>
        <v>FY24 intra</v>
      </c>
      <c r="AF59" s="147" t="s">
        <v>266</v>
      </c>
      <c r="AG59" s="147">
        <v>44482</v>
      </c>
      <c r="AH59" s="147" t="s">
        <v>227</v>
      </c>
      <c r="AI59" s="147">
        <v>44480</v>
      </c>
      <c r="AJ59" s="147" t="s">
        <v>267</v>
      </c>
      <c r="AK59" s="147"/>
    </row>
    <row r="60" spans="1:40" ht="32.25" customHeight="1">
      <c r="A60" s="35">
        <v>1.4</v>
      </c>
      <c r="B60" s="51"/>
      <c r="C60" s="20" t="s">
        <v>91</v>
      </c>
      <c r="D60" s="1" t="s">
        <v>268</v>
      </c>
      <c r="E60" s="36">
        <v>48</v>
      </c>
      <c r="F60" s="36">
        <v>65</v>
      </c>
      <c r="G60" s="36">
        <v>71</v>
      </c>
      <c r="H60" s="23">
        <v>7</v>
      </c>
      <c r="I60" s="4">
        <f t="shared" si="12"/>
        <v>897.3611111111112</v>
      </c>
      <c r="J60" s="4">
        <v>1335.7142857142858</v>
      </c>
      <c r="K60" s="4">
        <f t="shared" si="3"/>
        <v>9350</v>
      </c>
      <c r="L60" s="36" t="s">
        <v>215</v>
      </c>
      <c r="M60" s="124"/>
      <c r="N60" s="163" t="s">
        <v>89</v>
      </c>
      <c r="O60" s="156">
        <v>44530</v>
      </c>
      <c r="P60" s="151" t="s">
        <v>90</v>
      </c>
      <c r="Q60" s="169">
        <v>44896</v>
      </c>
      <c r="R60" s="151" t="s">
        <v>23</v>
      </c>
      <c r="S60" s="152" t="s">
        <v>24</v>
      </c>
      <c r="T60" s="153"/>
      <c r="U60" s="153" t="s">
        <v>25</v>
      </c>
      <c r="V60" s="155" t="s">
        <v>25</v>
      </c>
      <c r="W60" s="155"/>
      <c r="X60" s="155" t="s">
        <v>26</v>
      </c>
      <c r="Y60" s="162">
        <v>44963</v>
      </c>
      <c r="Z60" s="157"/>
      <c r="AA60" s="147" t="s">
        <v>67</v>
      </c>
      <c r="AB60" s="156">
        <v>45250</v>
      </c>
      <c r="AC60" s="147" t="s">
        <v>54</v>
      </c>
      <c r="AD60" s="147" t="str">
        <f t="shared" si="6"/>
        <v>FY23 inter</v>
      </c>
      <c r="AE60" s="147" t="str">
        <f t="shared" si="7"/>
        <v>FY24 intra</v>
      </c>
      <c r="AF60" s="147" t="s">
        <v>266</v>
      </c>
      <c r="AG60" s="147">
        <v>44482</v>
      </c>
      <c r="AH60" s="147" t="s">
        <v>227</v>
      </c>
      <c r="AI60" s="147">
        <v>44480</v>
      </c>
      <c r="AJ60" s="147" t="s">
        <v>230</v>
      </c>
      <c r="AK60" s="147"/>
    </row>
    <row r="61" spans="1:40" ht="63">
      <c r="A61" s="35">
        <v>1.4</v>
      </c>
      <c r="B61" s="51"/>
      <c r="C61" s="20" t="s">
        <v>146</v>
      </c>
      <c r="D61" s="20" t="s">
        <v>269</v>
      </c>
      <c r="E61" s="36">
        <v>72</v>
      </c>
      <c r="F61" s="36">
        <v>48</v>
      </c>
      <c r="G61" s="36">
        <v>48</v>
      </c>
      <c r="H61" s="23">
        <v>2</v>
      </c>
      <c r="I61" s="4">
        <f t="shared" si="12"/>
        <v>192</v>
      </c>
      <c r="J61" s="4">
        <v>1000</v>
      </c>
      <c r="K61" s="4">
        <f t="shared" si="3"/>
        <v>2000</v>
      </c>
      <c r="L61" s="36" t="s">
        <v>223</v>
      </c>
      <c r="M61" s="124" t="s">
        <v>270</v>
      </c>
      <c r="N61" s="163" t="s">
        <v>89</v>
      </c>
      <c r="O61" s="156">
        <v>44985</v>
      </c>
      <c r="P61" s="151" t="s">
        <v>90</v>
      </c>
      <c r="Q61" s="169">
        <v>45031</v>
      </c>
      <c r="R61" s="151" t="s">
        <v>23</v>
      </c>
      <c r="S61" s="153" t="s">
        <v>24</v>
      </c>
      <c r="T61" s="153"/>
      <c r="U61" s="153" t="s">
        <v>25</v>
      </c>
      <c r="V61" s="155" t="s">
        <v>25</v>
      </c>
      <c r="W61" s="155"/>
      <c r="X61" s="155" t="s">
        <v>26</v>
      </c>
      <c r="Y61" s="162">
        <v>45328</v>
      </c>
      <c r="Z61" s="157"/>
      <c r="AA61" s="163" t="s">
        <v>67</v>
      </c>
      <c r="AB61" s="156">
        <v>45337</v>
      </c>
      <c r="AC61" s="147" t="s">
        <v>54</v>
      </c>
      <c r="AD61" s="147" t="str">
        <f t="shared" si="6"/>
        <v>FY24 inter</v>
      </c>
      <c r="AE61" s="147" t="str">
        <f t="shared" si="7"/>
        <v>FY24 intra</v>
      </c>
      <c r="AF61" s="147" t="s">
        <v>266</v>
      </c>
      <c r="AG61" s="183">
        <v>44459</v>
      </c>
      <c r="AH61" s="183" t="s">
        <v>227</v>
      </c>
      <c r="AI61" s="183">
        <v>44480</v>
      </c>
      <c r="AJ61" s="182" t="s">
        <v>448</v>
      </c>
      <c r="AK61" s="147"/>
    </row>
    <row r="62" spans="1:40" ht="32.25" customHeight="1">
      <c r="A62" s="35">
        <v>1.4</v>
      </c>
      <c r="B62" s="51"/>
      <c r="C62" s="20" t="s">
        <v>148</v>
      </c>
      <c r="D62" s="20" t="s">
        <v>271</v>
      </c>
      <c r="E62" s="36">
        <v>72</v>
      </c>
      <c r="F62" s="36">
        <v>48</v>
      </c>
      <c r="G62" s="36">
        <v>48</v>
      </c>
      <c r="H62" s="23">
        <v>5</v>
      </c>
      <c r="I62" s="4">
        <f t="shared" si="12"/>
        <v>480</v>
      </c>
      <c r="J62" s="4">
        <v>1000</v>
      </c>
      <c r="K62" s="4">
        <f t="shared" si="3"/>
        <v>5000</v>
      </c>
      <c r="L62" s="36" t="s">
        <v>223</v>
      </c>
      <c r="M62" s="124" t="s">
        <v>270</v>
      </c>
      <c r="N62" s="163" t="s">
        <v>89</v>
      </c>
      <c r="O62" s="156">
        <v>45068</v>
      </c>
      <c r="P62" s="151" t="s">
        <v>90</v>
      </c>
      <c r="Q62" s="169">
        <v>45092</v>
      </c>
      <c r="R62" s="151" t="s">
        <v>23</v>
      </c>
      <c r="S62" s="153" t="s">
        <v>24</v>
      </c>
      <c r="T62" s="153"/>
      <c r="U62" s="153" t="s">
        <v>25</v>
      </c>
      <c r="V62" s="155" t="s">
        <v>25</v>
      </c>
      <c r="W62" s="155"/>
      <c r="X62" s="155" t="s">
        <v>26</v>
      </c>
      <c r="Y62" s="162">
        <v>45328</v>
      </c>
      <c r="Z62" s="157"/>
      <c r="AA62" s="163" t="s">
        <v>53</v>
      </c>
      <c r="AB62" s="156">
        <v>45621</v>
      </c>
      <c r="AC62" s="147" t="s">
        <v>54</v>
      </c>
      <c r="AD62" s="147" t="str">
        <f t="shared" si="6"/>
        <v>FY24 inter</v>
      </c>
      <c r="AE62" s="147" t="str">
        <f t="shared" si="7"/>
        <v>FY25 intra</v>
      </c>
      <c r="AF62" s="147" t="s">
        <v>266</v>
      </c>
      <c r="AG62" s="183">
        <v>44459</v>
      </c>
      <c r="AH62" s="183" t="s">
        <v>227</v>
      </c>
      <c r="AI62" s="183">
        <v>44459</v>
      </c>
      <c r="AJ62" s="147" t="s">
        <v>272</v>
      </c>
      <c r="AK62" s="147"/>
    </row>
    <row r="63" spans="1:40" ht="32.25" customHeight="1">
      <c r="A63" s="35">
        <v>1.4</v>
      </c>
      <c r="B63" s="51"/>
      <c r="C63" s="20" t="s">
        <v>149</v>
      </c>
      <c r="D63" s="20" t="s">
        <v>273</v>
      </c>
      <c r="E63" s="36">
        <v>47</v>
      </c>
      <c r="F63" s="36">
        <v>47</v>
      </c>
      <c r="G63" s="36">
        <v>39</v>
      </c>
      <c r="H63" s="23">
        <v>7</v>
      </c>
      <c r="I63" s="4">
        <f t="shared" si="12"/>
        <v>348.99131944444446</v>
      </c>
      <c r="J63" s="4">
        <v>766</v>
      </c>
      <c r="K63" s="4">
        <f t="shared" si="3"/>
        <v>5362</v>
      </c>
      <c r="L63" s="36" t="s">
        <v>246</v>
      </c>
      <c r="M63" s="124" t="s">
        <v>270</v>
      </c>
      <c r="N63" s="163" t="s">
        <v>89</v>
      </c>
      <c r="O63" s="156">
        <v>45017</v>
      </c>
      <c r="P63" s="151" t="s">
        <v>90</v>
      </c>
      <c r="Q63" s="169">
        <v>45031</v>
      </c>
      <c r="R63" s="151" t="s">
        <v>23</v>
      </c>
      <c r="S63" s="153" t="s">
        <v>24</v>
      </c>
      <c r="T63" s="153"/>
      <c r="U63" s="153" t="s">
        <v>25</v>
      </c>
      <c r="V63" s="155" t="s">
        <v>25</v>
      </c>
      <c r="W63" s="155"/>
      <c r="X63" s="155" t="s">
        <v>26</v>
      </c>
      <c r="Y63" s="162">
        <v>45328</v>
      </c>
      <c r="Z63" s="157"/>
      <c r="AA63" s="147" t="s">
        <v>53</v>
      </c>
      <c r="AB63" s="156">
        <v>45627</v>
      </c>
      <c r="AC63" s="147" t="s">
        <v>54</v>
      </c>
      <c r="AD63" s="147" t="str">
        <f t="shared" si="6"/>
        <v>FY24 inter</v>
      </c>
      <c r="AE63" s="147" t="str">
        <f t="shared" si="7"/>
        <v>FY25 intra</v>
      </c>
      <c r="AF63" s="147" t="s">
        <v>266</v>
      </c>
      <c r="AG63" s="183">
        <v>44459</v>
      </c>
      <c r="AH63" s="183" t="s">
        <v>227</v>
      </c>
      <c r="AI63" s="183">
        <v>44480</v>
      </c>
      <c r="AJ63" s="147" t="s">
        <v>230</v>
      </c>
      <c r="AK63" s="147"/>
    </row>
    <row r="64" spans="1:40" ht="40.5" customHeight="1">
      <c r="A64" s="35">
        <v>1.4</v>
      </c>
      <c r="B64" s="51"/>
      <c r="C64" s="20" t="s">
        <v>150</v>
      </c>
      <c r="D64" s="20" t="s">
        <v>273</v>
      </c>
      <c r="E64" s="36">
        <v>96</v>
      </c>
      <c r="F64" s="36">
        <v>96</v>
      </c>
      <c r="G64" s="36">
        <v>96</v>
      </c>
      <c r="H64" s="23">
        <v>7</v>
      </c>
      <c r="I64" s="4">
        <f t="shared" si="12"/>
        <v>3584</v>
      </c>
      <c r="J64" s="4">
        <v>15000</v>
      </c>
      <c r="K64" s="4">
        <f t="shared" si="3"/>
        <v>105000</v>
      </c>
      <c r="L64" s="36" t="s">
        <v>246</v>
      </c>
      <c r="M64" s="124" t="s">
        <v>270</v>
      </c>
      <c r="N64" s="163" t="s">
        <v>89</v>
      </c>
      <c r="O64" s="156">
        <v>45017</v>
      </c>
      <c r="P64" s="151" t="s">
        <v>90</v>
      </c>
      <c r="Q64" s="169">
        <v>45031</v>
      </c>
      <c r="R64" s="151" t="s">
        <v>23</v>
      </c>
      <c r="S64" s="153" t="s">
        <v>24</v>
      </c>
      <c r="T64" s="153"/>
      <c r="U64" s="153" t="s">
        <v>25</v>
      </c>
      <c r="V64" s="155" t="s">
        <v>25</v>
      </c>
      <c r="W64" s="155"/>
      <c r="X64" s="155" t="s">
        <v>26</v>
      </c>
      <c r="Y64" s="162">
        <v>45328</v>
      </c>
      <c r="Z64" s="157"/>
      <c r="AA64" s="147" t="s">
        <v>53</v>
      </c>
      <c r="AB64" s="156">
        <v>45627</v>
      </c>
      <c r="AC64" s="147" t="s">
        <v>54</v>
      </c>
      <c r="AD64" s="147" t="str">
        <f t="shared" si="6"/>
        <v>FY24 inter</v>
      </c>
      <c r="AE64" s="147" t="str">
        <f t="shared" si="7"/>
        <v>FY25 intra</v>
      </c>
      <c r="AF64" s="147" t="s">
        <v>266</v>
      </c>
      <c r="AG64" s="183">
        <v>44459</v>
      </c>
      <c r="AH64" s="183" t="s">
        <v>227</v>
      </c>
      <c r="AI64" s="183">
        <v>44480</v>
      </c>
      <c r="AJ64" s="147" t="s">
        <v>230</v>
      </c>
      <c r="AK64" s="147"/>
    </row>
    <row r="65" spans="1:40" ht="102" customHeight="1">
      <c r="A65" s="25">
        <v>1.3</v>
      </c>
      <c r="B65" s="48"/>
      <c r="C65" s="3" t="s">
        <v>196</v>
      </c>
      <c r="D65" s="3" t="s">
        <v>274</v>
      </c>
      <c r="E65" s="23">
        <v>40</v>
      </c>
      <c r="F65" s="23">
        <v>48</v>
      </c>
      <c r="G65" s="148">
        <v>46</v>
      </c>
      <c r="H65" s="23">
        <v>25</v>
      </c>
      <c r="I65" s="4">
        <f t="shared" si="12"/>
        <v>1277.7777777777778</v>
      </c>
      <c r="J65" s="4">
        <v>573</v>
      </c>
      <c r="K65" s="4">
        <f>IF(ISERROR(SEARCH("totals", C65)),H65*J65, "")</f>
        <v>14325</v>
      </c>
      <c r="L65" s="148" t="s">
        <v>275</v>
      </c>
      <c r="M65" s="6" t="s">
        <v>243</v>
      </c>
      <c r="N65" s="10" t="s">
        <v>89</v>
      </c>
      <c r="O65" s="156"/>
      <c r="P65" s="151" t="s">
        <v>90</v>
      </c>
      <c r="Q65" s="169">
        <v>45505</v>
      </c>
      <c r="R65" s="151" t="s">
        <v>23</v>
      </c>
      <c r="S65" s="153" t="s">
        <v>63</v>
      </c>
      <c r="T65" s="153"/>
      <c r="U65" s="153" t="s">
        <v>64</v>
      </c>
      <c r="V65" s="155" t="s">
        <v>153</v>
      </c>
      <c r="W65" s="155"/>
      <c r="X65" s="155" t="s">
        <v>66</v>
      </c>
      <c r="Y65" s="156">
        <v>45597</v>
      </c>
      <c r="Z65" s="157"/>
      <c r="AA65" s="163" t="s">
        <v>67</v>
      </c>
      <c r="AB65" s="156">
        <v>45621</v>
      </c>
      <c r="AC65" s="147" t="s">
        <v>54</v>
      </c>
      <c r="AD65" s="147" t="str">
        <f t="shared" si="6"/>
        <v>FY25 inter</v>
      </c>
      <c r="AE65" s="147" t="str">
        <f t="shared" si="7"/>
        <v>FY25 intra</v>
      </c>
      <c r="AF65" s="147" t="s">
        <v>251</v>
      </c>
      <c r="AG65" s="147">
        <v>44459</v>
      </c>
      <c r="AH65" s="147" t="s">
        <v>227</v>
      </c>
      <c r="AI65" s="147">
        <v>44461</v>
      </c>
      <c r="AJ65" s="74" t="s">
        <v>422</v>
      </c>
      <c r="AK65" s="182"/>
    </row>
    <row r="66" spans="1:40" ht="47.25">
      <c r="A66" s="25">
        <v>1.3</v>
      </c>
      <c r="B66" s="48"/>
      <c r="C66" s="3" t="s">
        <v>196</v>
      </c>
      <c r="D66" s="3" t="s">
        <v>276</v>
      </c>
      <c r="E66" s="23">
        <v>238</v>
      </c>
      <c r="F66" s="23">
        <v>96</v>
      </c>
      <c r="G66" s="148">
        <v>114</v>
      </c>
      <c r="H66" s="23">
        <v>0</v>
      </c>
      <c r="I66" s="4">
        <f t="shared" si="12"/>
        <v>0</v>
      </c>
      <c r="J66" s="4">
        <v>5115</v>
      </c>
      <c r="K66" s="4">
        <f t="shared" si="3"/>
        <v>0</v>
      </c>
      <c r="L66" s="148" t="s">
        <v>277</v>
      </c>
      <c r="M66" s="6" t="s">
        <v>243</v>
      </c>
      <c r="N66" s="10" t="s">
        <v>89</v>
      </c>
      <c r="O66" s="156"/>
      <c r="P66" s="151" t="s">
        <v>90</v>
      </c>
      <c r="Q66" s="169">
        <v>45505</v>
      </c>
      <c r="R66" s="151" t="s">
        <v>23</v>
      </c>
      <c r="S66" s="153" t="s">
        <v>63</v>
      </c>
      <c r="T66" s="153"/>
      <c r="U66" s="153" t="s">
        <v>64</v>
      </c>
      <c r="V66" s="155" t="s">
        <v>153</v>
      </c>
      <c r="W66" s="155"/>
      <c r="X66" s="155" t="s">
        <v>66</v>
      </c>
      <c r="Y66" s="156">
        <v>45597</v>
      </c>
      <c r="Z66" s="157"/>
      <c r="AA66" s="163" t="s">
        <v>67</v>
      </c>
      <c r="AB66" s="156">
        <v>45621</v>
      </c>
      <c r="AC66" s="147" t="s">
        <v>54</v>
      </c>
      <c r="AD66" s="147" t="str">
        <f t="shared" si="6"/>
        <v>FY25 inter</v>
      </c>
      <c r="AE66" s="147" t="str">
        <f t="shared" si="7"/>
        <v>FY25 intra</v>
      </c>
      <c r="AF66" s="147" t="s">
        <v>251</v>
      </c>
      <c r="AG66" s="147">
        <v>44459</v>
      </c>
      <c r="AH66" s="147" t="s">
        <v>227</v>
      </c>
      <c r="AI66" s="147">
        <v>44461</v>
      </c>
      <c r="AJ66" s="147" t="s">
        <v>278</v>
      </c>
      <c r="AK66" s="147"/>
    </row>
    <row r="67" spans="1:40" s="95" customFormat="1" ht="21" customHeight="1" thickBot="1">
      <c r="A67" s="53"/>
      <c r="B67" s="53"/>
      <c r="C67" s="54" t="s">
        <v>279</v>
      </c>
      <c r="D67" s="55"/>
      <c r="E67" s="44"/>
      <c r="F67" s="44"/>
      <c r="G67" s="44" t="s">
        <v>221</v>
      </c>
      <c r="H67" s="56">
        <f>I67/(1360*0.7)</f>
        <v>7.239938944327732</v>
      </c>
      <c r="I67" s="57">
        <f>SUM(I59:I66)</f>
        <v>6892.421875</v>
      </c>
      <c r="J67" s="57"/>
      <c r="K67" s="58">
        <f>SUM(K59:K66)</f>
        <v>142437</v>
      </c>
      <c r="L67" s="58"/>
      <c r="M67" s="58"/>
      <c r="N67" s="58"/>
      <c r="O67" s="77"/>
      <c r="P67" s="59"/>
      <c r="Q67" s="77"/>
      <c r="R67" s="60"/>
      <c r="S67" s="59"/>
      <c r="T67" s="60"/>
      <c r="U67" s="60"/>
      <c r="V67" s="59"/>
      <c r="W67" s="60"/>
      <c r="X67" s="60"/>
      <c r="Y67" s="77"/>
      <c r="Z67" s="60"/>
      <c r="AA67" s="60"/>
      <c r="AB67" s="77"/>
      <c r="AC67" s="59"/>
      <c r="AD67" s="77" t="str">
        <f t="shared" si="6"/>
        <v/>
      </c>
      <c r="AE67" s="59" t="str">
        <f t="shared" si="7"/>
        <v/>
      </c>
      <c r="AF67" s="59"/>
      <c r="AG67" s="59"/>
      <c r="AH67" s="59"/>
      <c r="AI67" s="59"/>
      <c r="AJ67" s="59"/>
      <c r="AK67" s="59"/>
      <c r="AL67" s="11"/>
      <c r="AM67" s="11"/>
      <c r="AN67" s="11"/>
    </row>
    <row r="68" spans="1:40" ht="21.6" customHeight="1" thickTop="1">
      <c r="A68" s="25">
        <v>1.3</v>
      </c>
      <c r="B68" s="48"/>
      <c r="C68" s="3" t="s">
        <v>198</v>
      </c>
      <c r="D68" s="3" t="s">
        <v>280</v>
      </c>
      <c r="E68" s="23">
        <v>48</v>
      </c>
      <c r="F68" s="23">
        <v>48</v>
      </c>
      <c r="G68" s="23">
        <v>48</v>
      </c>
      <c r="H68" s="23">
        <v>1</v>
      </c>
      <c r="I68" s="4">
        <f>E68*F68*G68/1728*H68</f>
        <v>64</v>
      </c>
      <c r="J68" s="4">
        <v>1500</v>
      </c>
      <c r="K68" s="4">
        <f t="shared" si="3"/>
        <v>1500</v>
      </c>
      <c r="L68" s="148" t="s">
        <v>223</v>
      </c>
      <c r="M68" s="6" t="s">
        <v>243</v>
      </c>
      <c r="N68" s="10" t="s">
        <v>199</v>
      </c>
      <c r="O68" s="156"/>
      <c r="P68" s="151" t="s">
        <v>200</v>
      </c>
      <c r="Q68" s="169"/>
      <c r="R68" s="151" t="s">
        <v>23</v>
      </c>
      <c r="S68" s="153" t="s">
        <v>63</v>
      </c>
      <c r="T68" s="153"/>
      <c r="U68" s="153" t="s">
        <v>64</v>
      </c>
      <c r="V68" s="155" t="s">
        <v>153</v>
      </c>
      <c r="W68" s="155"/>
      <c r="X68" s="155" t="s">
        <v>66</v>
      </c>
      <c r="Y68" s="156">
        <v>45597</v>
      </c>
      <c r="Z68" s="157"/>
      <c r="AA68" s="163" t="s">
        <v>67</v>
      </c>
      <c r="AB68" s="156">
        <v>45621</v>
      </c>
      <c r="AC68" s="182" t="s">
        <v>54</v>
      </c>
      <c r="AD68" s="147" t="str">
        <f t="shared" ref="AD68:AD86" si="13">IF(ISBLANK(Y68),"",IFERROR(LOOKUP(Y68,FY_dates, inter_label),Y68))</f>
        <v>FY25 inter</v>
      </c>
      <c r="AE68" s="147" t="str">
        <f t="shared" ref="AE68:AE86" si="14">IF(ISBLANK(AB68),"",IFERROR(LOOKUP(AB68,FY_dates, intra_label),AB68))</f>
        <v>FY25 intra</v>
      </c>
      <c r="AF68" s="147" t="s">
        <v>281</v>
      </c>
      <c r="AG68" s="147">
        <v>44459</v>
      </c>
      <c r="AH68" s="147" t="s">
        <v>227</v>
      </c>
      <c r="AI68" s="147">
        <v>44459</v>
      </c>
      <c r="AJ68" s="147"/>
      <c r="AK68" s="147"/>
    </row>
    <row r="69" spans="1:40" s="95" customFormat="1" ht="19.5" thickBot="1">
      <c r="A69" s="53"/>
      <c r="B69" s="53"/>
      <c r="C69" s="54" t="s">
        <v>282</v>
      </c>
      <c r="D69" s="55"/>
      <c r="E69" s="44"/>
      <c r="F69" s="44"/>
      <c r="G69" s="44"/>
      <c r="H69" s="56">
        <f>I69/(1360*0.7)</f>
        <v>6.7226890756302532E-2</v>
      </c>
      <c r="I69" s="57">
        <f>I68</f>
        <v>64</v>
      </c>
      <c r="J69" s="57"/>
      <c r="K69" s="58">
        <f>SUM(K68:K68)</f>
        <v>1500</v>
      </c>
      <c r="L69" s="58"/>
      <c r="M69" s="58"/>
      <c r="N69" s="58"/>
      <c r="O69" s="77"/>
      <c r="P69" s="59"/>
      <c r="Q69" s="77"/>
      <c r="R69" s="60"/>
      <c r="S69" s="59"/>
      <c r="T69" s="60"/>
      <c r="U69" s="60"/>
      <c r="V69" s="59"/>
      <c r="W69" s="60"/>
      <c r="X69" s="60"/>
      <c r="Y69" s="77"/>
      <c r="Z69" s="60"/>
      <c r="AA69" s="60"/>
      <c r="AB69" s="77"/>
      <c r="AC69" s="59"/>
      <c r="AD69" s="77" t="str">
        <f t="shared" si="13"/>
        <v/>
      </c>
      <c r="AE69" s="59" t="str">
        <f t="shared" si="14"/>
        <v/>
      </c>
      <c r="AF69" s="59"/>
      <c r="AG69" s="59"/>
      <c r="AH69" s="59"/>
      <c r="AI69" s="59"/>
      <c r="AJ69" s="59"/>
      <c r="AK69" s="59"/>
      <c r="AL69" s="11"/>
      <c r="AM69" s="11"/>
      <c r="AN69" s="11"/>
    </row>
    <row r="70" spans="1:40" ht="63.75" thickTop="1">
      <c r="A70" s="25">
        <v>1.3</v>
      </c>
      <c r="B70" s="48"/>
      <c r="C70" s="3" t="s">
        <v>151</v>
      </c>
      <c r="D70" s="3" t="s">
        <v>283</v>
      </c>
      <c r="E70" s="23">
        <v>40</v>
      </c>
      <c r="F70" s="23">
        <v>48</v>
      </c>
      <c r="G70" s="148">
        <v>46</v>
      </c>
      <c r="H70" s="23">
        <v>16</v>
      </c>
      <c r="I70" s="4">
        <f t="shared" ref="I70:I77" si="15">E70*F70*G70/1728*H70</f>
        <v>817.77777777777783</v>
      </c>
      <c r="J70" s="4">
        <v>573</v>
      </c>
      <c r="K70" s="4">
        <f t="shared" ref="K70:K84" si="16">IF(ISERROR(SEARCH("totals", C70)),H70*J70, "")</f>
        <v>9168</v>
      </c>
      <c r="L70" s="148" t="s">
        <v>275</v>
      </c>
      <c r="M70" s="6" t="s">
        <v>243</v>
      </c>
      <c r="N70" s="10" t="s">
        <v>158</v>
      </c>
      <c r="O70" s="156"/>
      <c r="P70" s="151" t="s">
        <v>152</v>
      </c>
      <c r="Q70" s="169">
        <v>45139</v>
      </c>
      <c r="R70" s="151" t="s">
        <v>64</v>
      </c>
      <c r="S70" s="153" t="s">
        <v>152</v>
      </c>
      <c r="T70" s="153"/>
      <c r="U70" s="153" t="s">
        <v>64</v>
      </c>
      <c r="V70" s="155" t="s">
        <v>153</v>
      </c>
      <c r="W70" s="155"/>
      <c r="X70" s="155" t="s">
        <v>154</v>
      </c>
      <c r="Y70" s="156">
        <v>45231</v>
      </c>
      <c r="Z70" s="157"/>
      <c r="AA70" s="163" t="s">
        <v>67</v>
      </c>
      <c r="AB70" s="156">
        <v>45306</v>
      </c>
      <c r="AC70" s="147" t="s">
        <v>54</v>
      </c>
      <c r="AD70" s="147" t="str">
        <f t="shared" si="13"/>
        <v>FY24 inter</v>
      </c>
      <c r="AE70" s="147" t="str">
        <f t="shared" si="14"/>
        <v>FY24 intra</v>
      </c>
      <c r="AF70" s="147" t="s">
        <v>251</v>
      </c>
      <c r="AG70" s="147">
        <v>44459</v>
      </c>
      <c r="AH70" s="147" t="s">
        <v>227</v>
      </c>
      <c r="AI70" s="147">
        <v>44461</v>
      </c>
      <c r="AJ70" s="147" t="s">
        <v>284</v>
      </c>
      <c r="AK70" s="147"/>
    </row>
    <row r="71" spans="1:40" ht="47.25">
      <c r="A71" s="25">
        <v>1.3</v>
      </c>
      <c r="B71" s="48"/>
      <c r="C71" s="3" t="s">
        <v>151</v>
      </c>
      <c r="D71" s="3" t="s">
        <v>285</v>
      </c>
      <c r="E71" s="23">
        <v>40</v>
      </c>
      <c r="F71" s="23">
        <v>48</v>
      </c>
      <c r="G71" s="148">
        <v>46</v>
      </c>
      <c r="H71" s="23">
        <v>0</v>
      </c>
      <c r="I71" s="4">
        <f t="shared" si="15"/>
        <v>0</v>
      </c>
      <c r="J71" s="4">
        <v>573</v>
      </c>
      <c r="K71" s="4">
        <f t="shared" si="16"/>
        <v>0</v>
      </c>
      <c r="L71" s="148" t="s">
        <v>275</v>
      </c>
      <c r="M71" s="6" t="s">
        <v>243</v>
      </c>
      <c r="N71" s="10" t="s">
        <v>158</v>
      </c>
      <c r="O71" s="156"/>
      <c r="P71" s="151" t="s">
        <v>152</v>
      </c>
      <c r="Q71" s="169">
        <v>45139</v>
      </c>
      <c r="R71" s="151" t="s">
        <v>64</v>
      </c>
      <c r="S71" s="153" t="s">
        <v>152</v>
      </c>
      <c r="T71" s="153"/>
      <c r="U71" s="153" t="s">
        <v>64</v>
      </c>
      <c r="V71" s="155" t="s">
        <v>153</v>
      </c>
      <c r="W71" s="155"/>
      <c r="X71" s="155" t="s">
        <v>154</v>
      </c>
      <c r="Y71" s="156">
        <v>45231</v>
      </c>
      <c r="Z71" s="157"/>
      <c r="AA71" s="163" t="s">
        <v>67</v>
      </c>
      <c r="AB71" s="156">
        <v>45306</v>
      </c>
      <c r="AC71" s="147" t="s">
        <v>54</v>
      </c>
      <c r="AD71" s="147" t="str">
        <f t="shared" si="13"/>
        <v>FY24 inter</v>
      </c>
      <c r="AE71" s="147" t="str">
        <f t="shared" si="14"/>
        <v>FY24 intra</v>
      </c>
      <c r="AF71" s="147" t="s">
        <v>251</v>
      </c>
      <c r="AG71" s="147">
        <v>44459</v>
      </c>
      <c r="AH71" s="147" t="s">
        <v>227</v>
      </c>
      <c r="AI71" s="147">
        <v>44461</v>
      </c>
      <c r="AJ71" s="182" t="s">
        <v>420</v>
      </c>
      <c r="AK71" s="147"/>
    </row>
    <row r="72" spans="1:40" ht="31.5">
      <c r="A72" s="25">
        <v>1.3</v>
      </c>
      <c r="B72" s="48"/>
      <c r="C72" s="3" t="s">
        <v>143</v>
      </c>
      <c r="D72" s="3" t="s">
        <v>287</v>
      </c>
      <c r="E72" s="23">
        <v>40</v>
      </c>
      <c r="F72" s="23">
        <v>21</v>
      </c>
      <c r="G72" s="23">
        <v>64</v>
      </c>
      <c r="H72" s="23">
        <v>1</v>
      </c>
      <c r="I72" s="4">
        <f>E72*F72*G72/1728*H72</f>
        <v>31.111111111111111</v>
      </c>
      <c r="J72" s="4">
        <v>701</v>
      </c>
      <c r="K72" s="4">
        <f t="shared" si="16"/>
        <v>701</v>
      </c>
      <c r="L72" s="148" t="s">
        <v>246</v>
      </c>
      <c r="M72" s="38" t="s">
        <v>243</v>
      </c>
      <c r="N72" s="10" t="s">
        <v>288</v>
      </c>
      <c r="O72" s="156"/>
      <c r="P72" s="151" t="s">
        <v>152</v>
      </c>
      <c r="Q72" s="169">
        <v>45139</v>
      </c>
      <c r="R72" s="151" t="s">
        <v>64</v>
      </c>
      <c r="S72" s="153" t="s">
        <v>152</v>
      </c>
      <c r="T72" s="153"/>
      <c r="U72" s="153" t="s">
        <v>64</v>
      </c>
      <c r="V72" s="155" t="s">
        <v>153</v>
      </c>
      <c r="W72" s="155"/>
      <c r="X72" s="155" t="s">
        <v>154</v>
      </c>
      <c r="Y72" s="156">
        <v>45231</v>
      </c>
      <c r="Z72" s="157"/>
      <c r="AA72" s="163" t="s">
        <v>67</v>
      </c>
      <c r="AB72" s="156">
        <v>45306</v>
      </c>
      <c r="AC72" s="182" t="s">
        <v>54</v>
      </c>
      <c r="AD72" s="147" t="str">
        <f t="shared" si="13"/>
        <v>FY24 inter</v>
      </c>
      <c r="AE72" s="147" t="str">
        <f t="shared" si="14"/>
        <v>FY24 intra</v>
      </c>
      <c r="AF72" s="183" t="s">
        <v>248</v>
      </c>
      <c r="AG72" s="183">
        <v>44482</v>
      </c>
      <c r="AH72" s="147" t="s">
        <v>227</v>
      </c>
      <c r="AI72" s="183">
        <v>44482</v>
      </c>
      <c r="AJ72" s="147" t="s">
        <v>289</v>
      </c>
      <c r="AK72" s="147"/>
    </row>
    <row r="73" spans="1:40" ht="46.5">
      <c r="A73" s="25">
        <v>1.5</v>
      </c>
      <c r="B73" s="48"/>
      <c r="C73" s="3" t="s">
        <v>142</v>
      </c>
      <c r="D73" s="3" t="s">
        <v>290</v>
      </c>
      <c r="E73" s="96">
        <v>62</v>
      </c>
      <c r="F73" s="96">
        <v>38</v>
      </c>
      <c r="G73" s="96">
        <v>41</v>
      </c>
      <c r="H73" s="23">
        <v>1</v>
      </c>
      <c r="I73" s="4">
        <f t="shared" si="15"/>
        <v>55.900462962962962</v>
      </c>
      <c r="J73" s="4">
        <v>836</v>
      </c>
      <c r="K73" s="4">
        <f t="shared" si="16"/>
        <v>836</v>
      </c>
      <c r="L73" s="148" t="s">
        <v>246</v>
      </c>
      <c r="M73" s="6" t="s">
        <v>243</v>
      </c>
      <c r="N73" s="10" t="s">
        <v>291</v>
      </c>
      <c r="O73" s="156"/>
      <c r="P73" s="151" t="s">
        <v>152</v>
      </c>
      <c r="Q73" s="169">
        <v>45139</v>
      </c>
      <c r="R73" s="151" t="s">
        <v>64</v>
      </c>
      <c r="S73" s="153" t="s">
        <v>152</v>
      </c>
      <c r="T73" s="153"/>
      <c r="U73" s="153" t="s">
        <v>64</v>
      </c>
      <c r="V73" s="155" t="s">
        <v>65</v>
      </c>
      <c r="W73" s="155"/>
      <c r="X73" s="155" t="s">
        <v>154</v>
      </c>
      <c r="Y73" s="156">
        <v>45231</v>
      </c>
      <c r="Z73" s="157"/>
      <c r="AA73" s="163" t="s">
        <v>67</v>
      </c>
      <c r="AB73" s="156">
        <v>45306</v>
      </c>
      <c r="AC73" s="147" t="s">
        <v>54</v>
      </c>
      <c r="AD73" s="147" t="str">
        <f t="shared" si="13"/>
        <v>FY24 inter</v>
      </c>
      <c r="AE73" s="147" t="str">
        <f t="shared" si="14"/>
        <v>FY24 intra</v>
      </c>
      <c r="AF73" s="147" t="s">
        <v>244</v>
      </c>
      <c r="AG73" s="183">
        <v>44482</v>
      </c>
      <c r="AH73" s="147" t="s">
        <v>227</v>
      </c>
      <c r="AI73" s="183">
        <v>44482</v>
      </c>
      <c r="AJ73" s="147" t="s">
        <v>292</v>
      </c>
      <c r="AK73" s="147"/>
    </row>
    <row r="74" spans="1:40" ht="31.5">
      <c r="A74" s="35">
        <v>1.4</v>
      </c>
      <c r="B74" s="51"/>
      <c r="C74" s="20" t="s">
        <v>156</v>
      </c>
      <c r="D74" s="1" t="s">
        <v>293</v>
      </c>
      <c r="E74" s="36">
        <v>48</v>
      </c>
      <c r="F74" s="36">
        <v>48</v>
      </c>
      <c r="G74" s="36">
        <v>36</v>
      </c>
      <c r="H74" s="23">
        <v>1</v>
      </c>
      <c r="I74" s="4">
        <f t="shared" si="15"/>
        <v>48</v>
      </c>
      <c r="J74" s="4">
        <v>275</v>
      </c>
      <c r="K74" s="4">
        <f t="shared" si="16"/>
        <v>275</v>
      </c>
      <c r="L74" s="190" t="s">
        <v>246</v>
      </c>
      <c r="M74" s="8" t="s">
        <v>62</v>
      </c>
      <c r="N74" s="163" t="s">
        <v>158</v>
      </c>
      <c r="O74" s="156">
        <v>45139</v>
      </c>
      <c r="P74" s="151" t="s">
        <v>152</v>
      </c>
      <c r="Q74" s="169">
        <v>45153</v>
      </c>
      <c r="R74" s="151" t="s">
        <v>64</v>
      </c>
      <c r="S74" s="153" t="s">
        <v>152</v>
      </c>
      <c r="T74" s="153"/>
      <c r="U74" s="153" t="s">
        <v>64</v>
      </c>
      <c r="V74" s="155" t="s">
        <v>65</v>
      </c>
      <c r="W74" s="155"/>
      <c r="X74" s="155" t="s">
        <v>154</v>
      </c>
      <c r="Y74" s="156">
        <v>45231</v>
      </c>
      <c r="Z74" s="157"/>
      <c r="AA74" s="163" t="s">
        <v>67</v>
      </c>
      <c r="AB74" s="156">
        <v>45261</v>
      </c>
      <c r="AC74" s="147" t="s">
        <v>76</v>
      </c>
      <c r="AD74" s="147" t="str">
        <f t="shared" si="13"/>
        <v>FY24 inter</v>
      </c>
      <c r="AE74" s="147" t="str">
        <f t="shared" si="14"/>
        <v>FY24 intra</v>
      </c>
      <c r="AF74" s="191" t="s">
        <v>226</v>
      </c>
      <c r="AG74" s="183">
        <v>44482</v>
      </c>
      <c r="AH74" s="147" t="s">
        <v>227</v>
      </c>
      <c r="AI74" s="183">
        <v>44482</v>
      </c>
      <c r="AJ74" s="147" t="s">
        <v>294</v>
      </c>
      <c r="AK74" s="147"/>
    </row>
    <row r="75" spans="1:40" ht="47.25">
      <c r="A75" s="25">
        <v>1.3</v>
      </c>
      <c r="B75" s="48"/>
      <c r="C75" s="3" t="s">
        <v>196</v>
      </c>
      <c r="D75" s="3" t="s">
        <v>295</v>
      </c>
      <c r="E75" s="23">
        <v>40</v>
      </c>
      <c r="F75" s="23">
        <v>48</v>
      </c>
      <c r="G75" s="148">
        <v>46</v>
      </c>
      <c r="H75" s="23">
        <v>12</v>
      </c>
      <c r="I75" s="4">
        <f t="shared" si="15"/>
        <v>613.33333333333337</v>
      </c>
      <c r="J75" s="4">
        <v>573</v>
      </c>
      <c r="K75" s="4">
        <f t="shared" si="16"/>
        <v>6876</v>
      </c>
      <c r="L75" s="148" t="s">
        <v>275</v>
      </c>
      <c r="M75" s="6" t="s">
        <v>243</v>
      </c>
      <c r="N75" s="10" t="s">
        <v>158</v>
      </c>
      <c r="O75" s="156"/>
      <c r="P75" s="151" t="s">
        <v>152</v>
      </c>
      <c r="Q75" s="169">
        <v>45505</v>
      </c>
      <c r="R75" s="151" t="s">
        <v>64</v>
      </c>
      <c r="S75" s="153" t="s">
        <v>152</v>
      </c>
      <c r="T75" s="153"/>
      <c r="U75" s="153" t="s">
        <v>64</v>
      </c>
      <c r="V75" s="155" t="s">
        <v>153</v>
      </c>
      <c r="W75" s="155"/>
      <c r="X75" s="155" t="s">
        <v>154</v>
      </c>
      <c r="Y75" s="156">
        <v>45597</v>
      </c>
      <c r="Z75" s="157"/>
      <c r="AA75" s="163" t="s">
        <v>67</v>
      </c>
      <c r="AB75" s="156">
        <v>45621</v>
      </c>
      <c r="AC75" s="147" t="s">
        <v>54</v>
      </c>
      <c r="AD75" s="147" t="str">
        <f t="shared" si="13"/>
        <v>FY25 inter</v>
      </c>
      <c r="AE75" s="147" t="str">
        <f t="shared" si="14"/>
        <v>FY25 intra</v>
      </c>
      <c r="AF75" s="147" t="s">
        <v>251</v>
      </c>
      <c r="AG75" s="147">
        <v>44459</v>
      </c>
      <c r="AH75" s="147" t="s">
        <v>227</v>
      </c>
      <c r="AI75" s="147">
        <v>44461</v>
      </c>
      <c r="AJ75" s="182" t="s">
        <v>421</v>
      </c>
      <c r="AK75" s="147"/>
    </row>
    <row r="76" spans="1:40" ht="31.5">
      <c r="A76" s="25">
        <v>1.3</v>
      </c>
      <c r="B76" s="48"/>
      <c r="C76" s="3" t="s">
        <v>201</v>
      </c>
      <c r="D76" s="3" t="s">
        <v>297</v>
      </c>
      <c r="E76" s="23">
        <v>32</v>
      </c>
      <c r="F76" s="23">
        <v>31</v>
      </c>
      <c r="G76" s="23">
        <v>89</v>
      </c>
      <c r="H76" s="23">
        <v>1</v>
      </c>
      <c r="I76" s="4">
        <f t="shared" si="15"/>
        <v>51.092592592592595</v>
      </c>
      <c r="J76" s="4">
        <v>1035</v>
      </c>
      <c r="K76" s="4">
        <f t="shared" si="16"/>
        <v>1035</v>
      </c>
      <c r="L76" s="148" t="s">
        <v>246</v>
      </c>
      <c r="M76" s="38" t="s">
        <v>243</v>
      </c>
      <c r="N76" s="10" t="s">
        <v>288</v>
      </c>
      <c r="O76" s="156"/>
      <c r="P76" s="151" t="s">
        <v>152</v>
      </c>
      <c r="Q76" s="169">
        <v>45505</v>
      </c>
      <c r="R76" s="151" t="s">
        <v>64</v>
      </c>
      <c r="S76" s="153" t="s">
        <v>152</v>
      </c>
      <c r="T76" s="153"/>
      <c r="U76" s="153" t="s">
        <v>64</v>
      </c>
      <c r="V76" s="155" t="s">
        <v>153</v>
      </c>
      <c r="W76" s="155"/>
      <c r="X76" s="155" t="s">
        <v>154</v>
      </c>
      <c r="Y76" s="156">
        <v>45597</v>
      </c>
      <c r="Z76" s="157"/>
      <c r="AA76" s="163" t="s">
        <v>67</v>
      </c>
      <c r="AB76" s="156">
        <v>45621</v>
      </c>
      <c r="AC76" s="182" t="s">
        <v>54</v>
      </c>
      <c r="AD76" s="147" t="str">
        <f t="shared" si="13"/>
        <v>FY25 inter</v>
      </c>
      <c r="AE76" s="147" t="str">
        <f t="shared" si="14"/>
        <v>FY25 intra</v>
      </c>
      <c r="AF76" s="183" t="s">
        <v>248</v>
      </c>
      <c r="AG76" s="183">
        <v>44482</v>
      </c>
      <c r="AH76" s="147" t="s">
        <v>227</v>
      </c>
      <c r="AI76" s="183">
        <v>44482</v>
      </c>
      <c r="AJ76" s="147" t="s">
        <v>298</v>
      </c>
      <c r="AK76" s="147"/>
    </row>
    <row r="77" spans="1:40" ht="50.25" customHeight="1">
      <c r="A77" s="25">
        <v>1.5</v>
      </c>
      <c r="B77" s="48"/>
      <c r="C77" s="3" t="s">
        <v>189</v>
      </c>
      <c r="D77" s="3" t="s">
        <v>299</v>
      </c>
      <c r="E77" s="96">
        <v>62</v>
      </c>
      <c r="F77" s="96">
        <v>48</v>
      </c>
      <c r="G77" s="96">
        <v>44</v>
      </c>
      <c r="H77" s="23">
        <v>1</v>
      </c>
      <c r="I77" s="4">
        <f t="shared" si="15"/>
        <v>75.777777777777771</v>
      </c>
      <c r="J77" s="4">
        <v>1694</v>
      </c>
      <c r="K77" s="4">
        <f t="shared" si="16"/>
        <v>1694</v>
      </c>
      <c r="L77" s="148" t="s">
        <v>246</v>
      </c>
      <c r="M77" s="6" t="s">
        <v>243</v>
      </c>
      <c r="N77" s="10" t="s">
        <v>291</v>
      </c>
      <c r="O77" s="156"/>
      <c r="P77" s="151" t="s">
        <v>152</v>
      </c>
      <c r="Q77" s="169">
        <v>45505</v>
      </c>
      <c r="R77" s="151" t="s">
        <v>64</v>
      </c>
      <c r="S77" s="153" t="s">
        <v>152</v>
      </c>
      <c r="T77" s="153"/>
      <c r="U77" s="153" t="s">
        <v>64</v>
      </c>
      <c r="V77" s="155" t="s">
        <v>65</v>
      </c>
      <c r="W77" s="155"/>
      <c r="X77" s="155" t="s">
        <v>154</v>
      </c>
      <c r="Y77" s="156">
        <v>45597</v>
      </c>
      <c r="Z77" s="157"/>
      <c r="AA77" s="163" t="s">
        <v>67</v>
      </c>
      <c r="AB77" s="156">
        <v>45621</v>
      </c>
      <c r="AC77" s="147" t="s">
        <v>54</v>
      </c>
      <c r="AD77" s="147" t="str">
        <f t="shared" si="13"/>
        <v>FY25 inter</v>
      </c>
      <c r="AE77" s="147" t="str">
        <f t="shared" si="14"/>
        <v>FY25 intra</v>
      </c>
      <c r="AF77" s="147" t="s">
        <v>244</v>
      </c>
      <c r="AG77" s="183">
        <v>44482</v>
      </c>
      <c r="AH77" s="147" t="s">
        <v>227</v>
      </c>
      <c r="AI77" s="183">
        <v>44482</v>
      </c>
      <c r="AJ77" s="147" t="s">
        <v>300</v>
      </c>
      <c r="AK77" s="147"/>
    </row>
    <row r="78" spans="1:40" s="95" customFormat="1" ht="33.75" customHeight="1" thickBot="1">
      <c r="A78" s="53"/>
      <c r="B78" s="53"/>
      <c r="C78" s="54" t="s">
        <v>301</v>
      </c>
      <c r="D78" s="55"/>
      <c r="E78" s="44"/>
      <c r="F78" s="44"/>
      <c r="G78" s="44" t="s">
        <v>221</v>
      </c>
      <c r="H78" s="56">
        <f>I78/(1360*0.7)</f>
        <v>1.778354049953315</v>
      </c>
      <c r="I78" s="57">
        <f>SUM(I70:I77)</f>
        <v>1692.9930555555557</v>
      </c>
      <c r="J78" s="57"/>
      <c r="K78" s="57">
        <f>SUM(K70:K77)</f>
        <v>20585</v>
      </c>
      <c r="L78" s="58"/>
      <c r="M78" s="58"/>
      <c r="N78" s="58"/>
      <c r="O78" s="77"/>
      <c r="P78" s="59"/>
      <c r="Q78" s="77"/>
      <c r="R78" s="60"/>
      <c r="S78" s="59"/>
      <c r="T78" s="60"/>
      <c r="U78" s="60"/>
      <c r="V78" s="59"/>
      <c r="W78" s="60"/>
      <c r="X78" s="60"/>
      <c r="Y78" s="77"/>
      <c r="Z78" s="60"/>
      <c r="AA78" s="60"/>
      <c r="AB78" s="77"/>
      <c r="AC78" s="59"/>
      <c r="AD78" s="77" t="str">
        <f t="shared" si="13"/>
        <v/>
      </c>
      <c r="AE78" s="59" t="str">
        <f t="shared" si="14"/>
        <v/>
      </c>
      <c r="AF78" s="59"/>
      <c r="AG78" s="59"/>
      <c r="AH78" s="59"/>
      <c r="AI78" s="59"/>
      <c r="AJ78" s="59"/>
      <c r="AK78" s="59"/>
      <c r="AL78" s="11"/>
      <c r="AM78" s="11"/>
      <c r="AN78" s="11"/>
    </row>
    <row r="79" spans="1:40" ht="48" thickTop="1">
      <c r="A79" s="72">
        <v>1.3</v>
      </c>
      <c r="B79" s="48"/>
      <c r="C79" s="1" t="s">
        <v>159</v>
      </c>
      <c r="D79" s="1" t="s">
        <v>302</v>
      </c>
      <c r="E79" s="38">
        <v>45</v>
      </c>
      <c r="F79" s="38">
        <v>48</v>
      </c>
      <c r="G79" s="38">
        <v>67</v>
      </c>
      <c r="H79" s="38">
        <v>4</v>
      </c>
      <c r="I79" s="4">
        <f t="shared" ref="I79:I84" si="17">E79*F79*G79/1728*H79</f>
        <v>335</v>
      </c>
      <c r="J79" s="4">
        <v>794</v>
      </c>
      <c r="K79" s="4">
        <f t="shared" si="16"/>
        <v>3176</v>
      </c>
      <c r="L79" s="148" t="s">
        <v>303</v>
      </c>
      <c r="M79" s="6" t="s">
        <v>243</v>
      </c>
      <c r="N79" s="10" t="s">
        <v>161</v>
      </c>
      <c r="O79" s="156"/>
      <c r="P79" s="151" t="s">
        <v>162</v>
      </c>
      <c r="Q79" s="169">
        <v>45139</v>
      </c>
      <c r="R79" s="151" t="s">
        <v>163</v>
      </c>
      <c r="S79" s="153" t="s">
        <v>164</v>
      </c>
      <c r="T79" s="153"/>
      <c r="U79" s="153" t="s">
        <v>64</v>
      </c>
      <c r="V79" s="155" t="s">
        <v>153</v>
      </c>
      <c r="W79" s="76"/>
      <c r="X79" s="155" t="s">
        <v>66</v>
      </c>
      <c r="Y79" s="156">
        <v>45231</v>
      </c>
      <c r="Z79" s="157"/>
      <c r="AA79" s="163" t="s">
        <v>67</v>
      </c>
      <c r="AB79" s="156">
        <v>45306</v>
      </c>
      <c r="AC79" s="147" t="s">
        <v>54</v>
      </c>
      <c r="AD79" s="147" t="str">
        <f t="shared" si="13"/>
        <v>FY24 inter</v>
      </c>
      <c r="AE79" s="147" t="str">
        <f t="shared" si="14"/>
        <v>FY24 intra</v>
      </c>
      <c r="AF79" s="183" t="s">
        <v>304</v>
      </c>
      <c r="AG79" s="183">
        <v>44461</v>
      </c>
      <c r="AH79" s="147" t="s">
        <v>227</v>
      </c>
      <c r="AI79" s="147">
        <v>44461</v>
      </c>
      <c r="AJ79" s="147" t="s">
        <v>305</v>
      </c>
      <c r="AK79" s="147"/>
    </row>
    <row r="80" spans="1:40" ht="47.25">
      <c r="A80" s="72">
        <v>1.3</v>
      </c>
      <c r="B80" s="48"/>
      <c r="C80" s="1" t="s">
        <v>159</v>
      </c>
      <c r="D80" s="1" t="s">
        <v>306</v>
      </c>
      <c r="E80" s="38">
        <v>45</v>
      </c>
      <c r="F80" s="38">
        <v>48</v>
      </c>
      <c r="G80" s="38">
        <v>67</v>
      </c>
      <c r="H80" s="38">
        <v>1</v>
      </c>
      <c r="I80" s="4">
        <f t="shared" si="17"/>
        <v>83.75</v>
      </c>
      <c r="J80" s="4">
        <v>794</v>
      </c>
      <c r="K80" s="4">
        <f t="shared" si="16"/>
        <v>794</v>
      </c>
      <c r="L80" s="148" t="s">
        <v>303</v>
      </c>
      <c r="M80" s="6" t="s">
        <v>243</v>
      </c>
      <c r="N80" s="10" t="s">
        <v>161</v>
      </c>
      <c r="O80" s="156"/>
      <c r="P80" s="151" t="s">
        <v>162</v>
      </c>
      <c r="Q80" s="169">
        <v>45139</v>
      </c>
      <c r="R80" s="151" t="s">
        <v>163</v>
      </c>
      <c r="S80" s="153" t="s">
        <v>164</v>
      </c>
      <c r="T80" s="153"/>
      <c r="U80" s="153" t="s">
        <v>64</v>
      </c>
      <c r="V80" s="155" t="s">
        <v>153</v>
      </c>
      <c r="W80" s="76"/>
      <c r="X80" s="155" t="s">
        <v>66</v>
      </c>
      <c r="Y80" s="156">
        <v>45231</v>
      </c>
      <c r="Z80" s="157"/>
      <c r="AA80" s="163" t="s">
        <v>67</v>
      </c>
      <c r="AB80" s="156">
        <v>45306</v>
      </c>
      <c r="AC80" s="147" t="s">
        <v>54</v>
      </c>
      <c r="AD80" s="147" t="str">
        <f t="shared" si="13"/>
        <v>FY24 inter</v>
      </c>
      <c r="AE80" s="147" t="str">
        <f t="shared" si="14"/>
        <v>FY24 intra</v>
      </c>
      <c r="AF80" s="183" t="s">
        <v>304</v>
      </c>
      <c r="AG80" s="183">
        <v>44461</v>
      </c>
      <c r="AH80" s="147" t="s">
        <v>227</v>
      </c>
      <c r="AI80" s="147">
        <v>44461</v>
      </c>
      <c r="AJ80" s="147" t="s">
        <v>307</v>
      </c>
      <c r="AK80" s="147"/>
    </row>
    <row r="81" spans="1:40" ht="47.25">
      <c r="A81" s="72">
        <v>1.3</v>
      </c>
      <c r="B81" s="48"/>
      <c r="C81" s="1" t="s">
        <v>159</v>
      </c>
      <c r="D81" s="1" t="s">
        <v>308</v>
      </c>
      <c r="E81" s="38">
        <v>63</v>
      </c>
      <c r="F81" s="38">
        <v>48</v>
      </c>
      <c r="G81" s="38">
        <v>67</v>
      </c>
      <c r="H81" s="38">
        <v>4</v>
      </c>
      <c r="I81" s="4">
        <f t="shared" si="17"/>
        <v>469</v>
      </c>
      <c r="J81" s="4">
        <v>1168.5</v>
      </c>
      <c r="K81" s="4">
        <f t="shared" si="16"/>
        <v>4674</v>
      </c>
      <c r="L81" s="148" t="s">
        <v>303</v>
      </c>
      <c r="M81" s="6" t="s">
        <v>243</v>
      </c>
      <c r="N81" s="10" t="s">
        <v>161</v>
      </c>
      <c r="O81" s="156"/>
      <c r="P81" s="151" t="s">
        <v>162</v>
      </c>
      <c r="Q81" s="169">
        <v>45139</v>
      </c>
      <c r="R81" s="151" t="s">
        <v>163</v>
      </c>
      <c r="S81" s="153" t="s">
        <v>164</v>
      </c>
      <c r="T81" s="153"/>
      <c r="U81" s="153" t="s">
        <v>64</v>
      </c>
      <c r="V81" s="155" t="s">
        <v>153</v>
      </c>
      <c r="W81" s="76"/>
      <c r="X81" s="155" t="s">
        <v>66</v>
      </c>
      <c r="Y81" s="156">
        <v>45231</v>
      </c>
      <c r="Z81" s="157"/>
      <c r="AA81" s="163" t="s">
        <v>67</v>
      </c>
      <c r="AB81" s="156">
        <v>45306</v>
      </c>
      <c r="AC81" s="147" t="s">
        <v>54</v>
      </c>
      <c r="AD81" s="147" t="str">
        <f t="shared" si="13"/>
        <v>FY24 inter</v>
      </c>
      <c r="AE81" s="147" t="str">
        <f t="shared" si="14"/>
        <v>FY24 intra</v>
      </c>
      <c r="AF81" s="183" t="s">
        <v>304</v>
      </c>
      <c r="AG81" s="183">
        <v>44461</v>
      </c>
      <c r="AH81" s="147" t="s">
        <v>227</v>
      </c>
      <c r="AI81" s="147">
        <v>44461</v>
      </c>
      <c r="AJ81" s="147" t="s">
        <v>305</v>
      </c>
      <c r="AK81" s="147"/>
    </row>
    <row r="82" spans="1:40" ht="47.25">
      <c r="A82" s="72">
        <v>1.3</v>
      </c>
      <c r="B82" s="48"/>
      <c r="C82" s="1" t="s">
        <v>159</v>
      </c>
      <c r="D82" s="1" t="s">
        <v>309</v>
      </c>
      <c r="E82" s="38">
        <v>63</v>
      </c>
      <c r="F82" s="38">
        <v>48</v>
      </c>
      <c r="G82" s="38">
        <v>67</v>
      </c>
      <c r="H82" s="38">
        <v>1</v>
      </c>
      <c r="I82" s="4">
        <f t="shared" si="17"/>
        <v>117.25</v>
      </c>
      <c r="J82" s="4">
        <v>1168.5</v>
      </c>
      <c r="K82" s="4">
        <f t="shared" si="16"/>
        <v>1168.5</v>
      </c>
      <c r="L82" s="148" t="s">
        <v>303</v>
      </c>
      <c r="M82" s="6" t="s">
        <v>243</v>
      </c>
      <c r="N82" s="10" t="s">
        <v>161</v>
      </c>
      <c r="O82" s="156"/>
      <c r="P82" s="151" t="s">
        <v>162</v>
      </c>
      <c r="Q82" s="169">
        <v>45139</v>
      </c>
      <c r="R82" s="151" t="s">
        <v>163</v>
      </c>
      <c r="S82" s="153" t="s">
        <v>164</v>
      </c>
      <c r="T82" s="153"/>
      <c r="U82" s="153" t="s">
        <v>64</v>
      </c>
      <c r="V82" s="155" t="s">
        <v>153</v>
      </c>
      <c r="W82" s="76"/>
      <c r="X82" s="155" t="s">
        <v>66</v>
      </c>
      <c r="Y82" s="156">
        <v>45231</v>
      </c>
      <c r="Z82" s="157"/>
      <c r="AA82" s="163" t="s">
        <v>67</v>
      </c>
      <c r="AB82" s="156">
        <v>45306</v>
      </c>
      <c r="AC82" s="147" t="s">
        <v>54</v>
      </c>
      <c r="AD82" s="147" t="str">
        <f t="shared" si="13"/>
        <v>FY24 inter</v>
      </c>
      <c r="AE82" s="147" t="str">
        <f t="shared" si="14"/>
        <v>FY24 intra</v>
      </c>
      <c r="AF82" s="183" t="s">
        <v>304</v>
      </c>
      <c r="AG82" s="183">
        <v>44461</v>
      </c>
      <c r="AH82" s="147" t="s">
        <v>227</v>
      </c>
      <c r="AI82" s="147">
        <v>44461</v>
      </c>
      <c r="AJ82" s="147" t="s">
        <v>307</v>
      </c>
      <c r="AK82" s="147"/>
    </row>
    <row r="83" spans="1:40" ht="47.25">
      <c r="A83" s="72">
        <v>1.3</v>
      </c>
      <c r="B83" s="48"/>
      <c r="C83" s="1" t="s">
        <v>196</v>
      </c>
      <c r="D83" s="1" t="s">
        <v>310</v>
      </c>
      <c r="E83" s="38">
        <v>45</v>
      </c>
      <c r="F83" s="38">
        <v>48</v>
      </c>
      <c r="G83" s="38">
        <v>67</v>
      </c>
      <c r="H83" s="38">
        <v>10</v>
      </c>
      <c r="I83" s="4">
        <f t="shared" si="17"/>
        <v>837.5</v>
      </c>
      <c r="J83" s="4">
        <v>794</v>
      </c>
      <c r="K83" s="4">
        <f t="shared" si="16"/>
        <v>7940</v>
      </c>
      <c r="L83" s="148" t="s">
        <v>303</v>
      </c>
      <c r="M83" s="6" t="s">
        <v>243</v>
      </c>
      <c r="N83" s="10" t="s">
        <v>161</v>
      </c>
      <c r="O83" s="156"/>
      <c r="P83" s="151" t="s">
        <v>162</v>
      </c>
      <c r="Q83" s="169">
        <v>45139</v>
      </c>
      <c r="R83" s="151" t="s">
        <v>163</v>
      </c>
      <c r="S83" s="153" t="s">
        <v>164</v>
      </c>
      <c r="T83" s="153"/>
      <c r="U83" s="153" t="s">
        <v>64</v>
      </c>
      <c r="V83" s="155" t="s">
        <v>153</v>
      </c>
      <c r="W83" s="76"/>
      <c r="X83" s="155" t="s">
        <v>66</v>
      </c>
      <c r="Y83" s="156">
        <v>45597</v>
      </c>
      <c r="Z83" s="157"/>
      <c r="AA83" s="163" t="s">
        <v>67</v>
      </c>
      <c r="AB83" s="156">
        <v>45621</v>
      </c>
      <c r="AC83" s="147" t="s">
        <v>54</v>
      </c>
      <c r="AD83" s="147" t="str">
        <f t="shared" si="13"/>
        <v>FY25 inter</v>
      </c>
      <c r="AE83" s="147" t="str">
        <f t="shared" si="14"/>
        <v>FY25 intra</v>
      </c>
      <c r="AF83" s="183" t="s">
        <v>304</v>
      </c>
      <c r="AG83" s="183">
        <v>44461</v>
      </c>
      <c r="AH83" s="147" t="s">
        <v>227</v>
      </c>
      <c r="AI83" s="147">
        <v>44461</v>
      </c>
      <c r="AJ83" s="147" t="s">
        <v>305</v>
      </c>
      <c r="AK83" s="147"/>
    </row>
    <row r="84" spans="1:40" ht="47.25">
      <c r="A84" s="72">
        <v>1.3</v>
      </c>
      <c r="B84" s="48"/>
      <c r="C84" s="1" t="s">
        <v>196</v>
      </c>
      <c r="D84" s="1" t="s">
        <v>311</v>
      </c>
      <c r="E84" s="38">
        <v>63</v>
      </c>
      <c r="F84" s="38">
        <v>48</v>
      </c>
      <c r="G84" s="38">
        <v>67</v>
      </c>
      <c r="H84" s="38">
        <v>10</v>
      </c>
      <c r="I84" s="4">
        <f t="shared" si="17"/>
        <v>1172.5</v>
      </c>
      <c r="J84" s="4">
        <v>1168.5</v>
      </c>
      <c r="K84" s="4">
        <f t="shared" si="16"/>
        <v>11685</v>
      </c>
      <c r="L84" s="148" t="s">
        <v>303</v>
      </c>
      <c r="M84" s="6" t="s">
        <v>243</v>
      </c>
      <c r="N84" s="10" t="s">
        <v>161</v>
      </c>
      <c r="O84" s="156"/>
      <c r="P84" s="151" t="s">
        <v>162</v>
      </c>
      <c r="Q84" s="169">
        <v>45139</v>
      </c>
      <c r="R84" s="151" t="s">
        <v>163</v>
      </c>
      <c r="S84" s="153" t="s">
        <v>164</v>
      </c>
      <c r="T84" s="153"/>
      <c r="U84" s="153" t="s">
        <v>64</v>
      </c>
      <c r="V84" s="155" t="s">
        <v>153</v>
      </c>
      <c r="W84" s="76"/>
      <c r="X84" s="155" t="s">
        <v>66</v>
      </c>
      <c r="Y84" s="156">
        <v>45597</v>
      </c>
      <c r="Z84" s="157"/>
      <c r="AA84" s="163" t="s">
        <v>67</v>
      </c>
      <c r="AB84" s="156">
        <v>45621</v>
      </c>
      <c r="AC84" s="147" t="s">
        <v>54</v>
      </c>
      <c r="AD84" s="147" t="str">
        <f t="shared" si="13"/>
        <v>FY25 inter</v>
      </c>
      <c r="AE84" s="147" t="str">
        <f t="shared" si="14"/>
        <v>FY25 intra</v>
      </c>
      <c r="AF84" s="183" t="s">
        <v>304</v>
      </c>
      <c r="AG84" s="183">
        <v>44461</v>
      </c>
      <c r="AH84" s="147" t="s">
        <v>227</v>
      </c>
      <c r="AI84" s="147">
        <v>44461</v>
      </c>
      <c r="AJ84" s="147" t="s">
        <v>305</v>
      </c>
      <c r="AK84" s="147"/>
    </row>
    <row r="85" spans="1:40" s="95" customFormat="1" ht="21" customHeight="1" thickBot="1">
      <c r="A85" s="53"/>
      <c r="B85" s="53"/>
      <c r="C85" s="54" t="s">
        <v>312</v>
      </c>
      <c r="D85" s="55"/>
      <c r="E85" s="44"/>
      <c r="F85" s="44"/>
      <c r="G85" s="44" t="s">
        <v>221</v>
      </c>
      <c r="H85" s="56">
        <f>I85/(1360*0.7)</f>
        <v>3.1670168067226894</v>
      </c>
      <c r="I85" s="57">
        <f>SUM(I79:I84)</f>
        <v>3015</v>
      </c>
      <c r="J85" s="57"/>
      <c r="K85" s="58">
        <f>SUM(K79:K84)</f>
        <v>29437.5</v>
      </c>
      <c r="L85" s="58"/>
      <c r="M85" s="58"/>
      <c r="N85" s="58"/>
      <c r="O85" s="77"/>
      <c r="P85" s="59"/>
      <c r="Q85" s="77"/>
      <c r="R85" s="60"/>
      <c r="S85" s="59"/>
      <c r="T85" s="60"/>
      <c r="U85" s="60"/>
      <c r="V85" s="59"/>
      <c r="W85" s="60"/>
      <c r="X85" s="60"/>
      <c r="Y85" s="77"/>
      <c r="Z85" s="60"/>
      <c r="AA85" s="60"/>
      <c r="AB85" s="77"/>
      <c r="AC85" s="59"/>
      <c r="AD85" s="77" t="str">
        <f t="shared" si="13"/>
        <v/>
      </c>
      <c r="AE85" s="59" t="str">
        <f t="shared" si="14"/>
        <v/>
      </c>
      <c r="AF85" s="59"/>
      <c r="AG85" s="59"/>
      <c r="AH85" s="59"/>
      <c r="AI85" s="59"/>
      <c r="AJ85" s="59"/>
      <c r="AK85" s="59"/>
      <c r="AL85" s="11"/>
      <c r="AM85" s="11"/>
      <c r="AN85" s="11"/>
    </row>
    <row r="86" spans="1:40" ht="16.5" thickTop="1">
      <c r="A86" s="72">
        <v>1.2</v>
      </c>
      <c r="B86" s="48"/>
      <c r="C86" s="1" t="s">
        <v>313</v>
      </c>
      <c r="D86" s="1" t="s">
        <v>93</v>
      </c>
      <c r="E86" s="38"/>
      <c r="F86" s="38"/>
      <c r="G86" s="38"/>
      <c r="H86" s="38">
        <v>3191</v>
      </c>
      <c r="I86" s="180">
        <f t="shared" ref="I86:I91" si="18">SUM(H86/7.48052)</f>
        <v>426.57462315454006</v>
      </c>
      <c r="J86" s="180">
        <v>6.8</v>
      </c>
      <c r="K86" s="4">
        <f>IF(ISERROR(SEARCH("totals", C86)),H86*J86, "")</f>
        <v>21698.799999999999</v>
      </c>
      <c r="L86" s="115" t="s">
        <v>246</v>
      </c>
      <c r="M86" s="40"/>
      <c r="N86" s="10"/>
      <c r="O86" s="156"/>
      <c r="P86" s="151"/>
      <c r="Q86" s="169"/>
      <c r="R86" s="151"/>
      <c r="S86" s="153"/>
      <c r="T86" s="153"/>
      <c r="U86" s="153"/>
      <c r="V86" s="155"/>
      <c r="W86" s="76"/>
      <c r="X86" s="155"/>
      <c r="Y86" s="156">
        <v>44866</v>
      </c>
      <c r="Z86" s="157"/>
      <c r="AA86" s="163" t="s">
        <v>53</v>
      </c>
      <c r="AB86" s="156">
        <v>44896</v>
      </c>
      <c r="AC86" s="147" t="s">
        <v>54</v>
      </c>
      <c r="AD86" s="147" t="str">
        <f t="shared" si="13"/>
        <v>FY23 inter</v>
      </c>
      <c r="AE86" s="147" t="str">
        <f t="shared" si="14"/>
        <v>FY23 intra</v>
      </c>
      <c r="AF86" s="147" t="s">
        <v>314</v>
      </c>
      <c r="AG86" s="147">
        <v>44483</v>
      </c>
      <c r="AH86" s="147" t="s">
        <v>217</v>
      </c>
      <c r="AI86" s="147">
        <v>44483</v>
      </c>
      <c r="AJ86" s="147"/>
      <c r="AK86" s="147"/>
    </row>
    <row r="87" spans="1:40" ht="15.75">
      <c r="A87" s="72">
        <v>1.2</v>
      </c>
      <c r="B87" s="48"/>
      <c r="C87" s="1" t="s">
        <v>444</v>
      </c>
      <c r="D87" s="1" t="s">
        <v>447</v>
      </c>
      <c r="E87" s="38"/>
      <c r="F87" s="38"/>
      <c r="G87" s="38"/>
      <c r="H87" s="38">
        <v>452</v>
      </c>
      <c r="I87" s="180">
        <f t="shared" si="18"/>
        <v>60.423606915027293</v>
      </c>
      <c r="J87" s="180">
        <v>6.8</v>
      </c>
      <c r="K87" s="4">
        <f t="shared" ref="K87" si="19">IF(ISERROR(SEARCH("totals", C87)),H87*J87, "")</f>
        <v>3073.6</v>
      </c>
      <c r="L87" s="115" t="s">
        <v>246</v>
      </c>
      <c r="M87" s="40"/>
      <c r="N87" s="10"/>
      <c r="O87" s="156"/>
      <c r="P87" s="151"/>
      <c r="Q87" s="169"/>
      <c r="R87" s="151"/>
      <c r="S87" s="153"/>
      <c r="T87" s="153"/>
      <c r="U87" s="153"/>
      <c r="V87" s="155"/>
      <c r="W87" s="76"/>
      <c r="X87" s="155"/>
      <c r="Y87" s="156">
        <v>44866</v>
      </c>
      <c r="Z87" s="157"/>
      <c r="AA87" s="163" t="s">
        <v>53</v>
      </c>
      <c r="AB87" s="156">
        <v>44896</v>
      </c>
      <c r="AC87" s="147" t="s">
        <v>54</v>
      </c>
      <c r="AD87" s="147" t="str">
        <f t="shared" ref="AD87" si="20">IF(ISBLANK(Y87),"",IFERROR(LOOKUP(Y87,FY_dates, inter_label),Y87))</f>
        <v>FY23 inter</v>
      </c>
      <c r="AE87" s="147" t="str">
        <f t="shared" ref="AE87" si="21">IF(ISBLANK(AB87),"",IFERROR(LOOKUP(AB87,FY_dates, intra_label),AB87))</f>
        <v>FY23 intra</v>
      </c>
      <c r="AF87" s="147" t="s">
        <v>314</v>
      </c>
      <c r="AG87" s="147">
        <v>44483</v>
      </c>
      <c r="AH87" s="147" t="s">
        <v>217</v>
      </c>
      <c r="AI87" s="147">
        <v>44483</v>
      </c>
      <c r="AJ87" s="147"/>
      <c r="AK87" s="147"/>
    </row>
    <row r="88" spans="1:40" ht="31.5">
      <c r="A88" s="72">
        <v>1.2</v>
      </c>
      <c r="B88" s="48"/>
      <c r="C88" s="1" t="s">
        <v>315</v>
      </c>
      <c r="D88" s="1" t="s">
        <v>166</v>
      </c>
      <c r="E88" s="38"/>
      <c r="F88" s="38"/>
      <c r="G88" s="38"/>
      <c r="H88" s="4">
        <v>18178</v>
      </c>
      <c r="I88" s="180">
        <f t="shared" si="18"/>
        <v>2430.0449701357657</v>
      </c>
      <c r="J88" s="180">
        <v>6.8</v>
      </c>
      <c r="K88" s="4">
        <f t="shared" ref="K88:K90" si="22">IF(ISERROR(SEARCH("totals", C88)),H88*J88, "")</f>
        <v>123610.4</v>
      </c>
      <c r="L88" s="115" t="s">
        <v>246</v>
      </c>
      <c r="M88" s="40"/>
      <c r="N88" s="10"/>
      <c r="O88" s="156"/>
      <c r="P88" s="151"/>
      <c r="Q88" s="169"/>
      <c r="R88" s="151"/>
      <c r="S88" s="153"/>
      <c r="T88" s="153"/>
      <c r="U88" s="153"/>
      <c r="V88" s="155"/>
      <c r="W88" s="76"/>
      <c r="X88" s="155"/>
      <c r="Y88" s="156">
        <v>45231</v>
      </c>
      <c r="Z88" s="157"/>
      <c r="AA88" s="163" t="s">
        <v>53</v>
      </c>
      <c r="AB88" s="156">
        <v>45261</v>
      </c>
      <c r="AC88" s="147" t="s">
        <v>54</v>
      </c>
      <c r="AD88" s="147" t="str">
        <f t="shared" ref="AD88:AD90" si="23">IF(ISBLANK(Y88),"",IFERROR(LOOKUP(Y88,FY_dates, inter_label),Y88))</f>
        <v>FY24 inter</v>
      </c>
      <c r="AE88" s="147" t="str">
        <f t="shared" ref="AE88:AE90" si="24">IF(ISBLANK(AB88),"",IFERROR(LOOKUP(AB88,FY_dates, intra_label),AB88))</f>
        <v>FY24 intra</v>
      </c>
      <c r="AF88" s="147" t="s">
        <v>314</v>
      </c>
      <c r="AG88" s="147">
        <v>44483</v>
      </c>
      <c r="AH88" s="147" t="s">
        <v>217</v>
      </c>
      <c r="AI88" s="147">
        <v>44483</v>
      </c>
      <c r="AJ88" s="147"/>
      <c r="AK88" s="147"/>
    </row>
    <row r="89" spans="1:40" ht="15.75">
      <c r="A89" s="72">
        <v>1.2</v>
      </c>
      <c r="B89" s="48"/>
      <c r="C89" s="1" t="s">
        <v>316</v>
      </c>
      <c r="D89" s="1" t="s">
        <v>446</v>
      </c>
      <c r="E89" s="38"/>
      <c r="F89" s="38"/>
      <c r="G89" s="38"/>
      <c r="H89" s="40">
        <v>2373</v>
      </c>
      <c r="I89" s="180">
        <f t="shared" si="18"/>
        <v>317.22393630389331</v>
      </c>
      <c r="J89" s="180">
        <v>6.8</v>
      </c>
      <c r="K89" s="4">
        <f t="shared" si="22"/>
        <v>16136.4</v>
      </c>
      <c r="L89" s="115" t="s">
        <v>246</v>
      </c>
      <c r="M89" s="40"/>
      <c r="N89" s="10"/>
      <c r="O89" s="156"/>
      <c r="P89" s="151"/>
      <c r="Q89" s="169"/>
      <c r="R89" s="151"/>
      <c r="S89" s="153"/>
      <c r="T89" s="153"/>
      <c r="U89" s="153"/>
      <c r="V89" s="155"/>
      <c r="W89" s="76"/>
      <c r="X89" s="155"/>
      <c r="Y89" s="156">
        <v>45231</v>
      </c>
      <c r="Z89" s="157"/>
      <c r="AA89" s="163" t="s">
        <v>53</v>
      </c>
      <c r="AB89" s="156">
        <v>45261</v>
      </c>
      <c r="AC89" s="147" t="s">
        <v>54</v>
      </c>
      <c r="AD89" s="147" t="str">
        <f t="shared" si="23"/>
        <v>FY24 inter</v>
      </c>
      <c r="AE89" s="147" t="str">
        <f t="shared" si="24"/>
        <v>FY24 intra</v>
      </c>
      <c r="AF89" s="147" t="s">
        <v>314</v>
      </c>
      <c r="AG89" s="147">
        <v>44483</v>
      </c>
      <c r="AH89" s="147" t="s">
        <v>217</v>
      </c>
      <c r="AI89" s="147">
        <v>44483</v>
      </c>
      <c r="AJ89" s="147"/>
      <c r="AK89" s="147"/>
    </row>
    <row r="90" spans="1:40" ht="15.75">
      <c r="A90" s="72">
        <v>1.2</v>
      </c>
      <c r="B90" s="48"/>
      <c r="C90" s="1" t="s">
        <v>317</v>
      </c>
      <c r="D90" s="1" t="s">
        <v>318</v>
      </c>
      <c r="E90" s="38"/>
      <c r="F90" s="38"/>
      <c r="G90" s="38"/>
      <c r="H90" s="40">
        <v>62694</v>
      </c>
      <c r="I90" s="180">
        <f t="shared" si="18"/>
        <v>8380.9681679883215</v>
      </c>
      <c r="J90" s="180">
        <v>6.8</v>
      </c>
      <c r="K90" s="4">
        <f t="shared" si="22"/>
        <v>426319.2</v>
      </c>
      <c r="L90" s="115" t="s">
        <v>246</v>
      </c>
      <c r="M90" s="40"/>
      <c r="N90" s="10"/>
      <c r="O90" s="156"/>
      <c r="P90" s="151"/>
      <c r="Q90" s="169"/>
      <c r="R90" s="151"/>
      <c r="S90" s="153"/>
      <c r="T90" s="153"/>
      <c r="U90" s="153"/>
      <c r="V90" s="155"/>
      <c r="W90" s="76"/>
      <c r="X90" s="155"/>
      <c r="Y90" s="156">
        <v>45597</v>
      </c>
      <c r="Z90" s="157"/>
      <c r="AA90" s="163" t="s">
        <v>53</v>
      </c>
      <c r="AB90" s="156">
        <v>45627</v>
      </c>
      <c r="AC90" s="147" t="s">
        <v>54</v>
      </c>
      <c r="AD90" s="147" t="str">
        <f t="shared" si="23"/>
        <v>FY25 inter</v>
      </c>
      <c r="AE90" s="147" t="str">
        <f t="shared" si="24"/>
        <v>FY25 intra</v>
      </c>
      <c r="AF90" s="147" t="s">
        <v>314</v>
      </c>
      <c r="AG90" s="147">
        <v>44483</v>
      </c>
      <c r="AH90" s="147" t="s">
        <v>217</v>
      </c>
      <c r="AI90" s="147">
        <v>44483</v>
      </c>
      <c r="AJ90" s="147"/>
      <c r="AK90" s="147"/>
    </row>
    <row r="91" spans="1:40" ht="15.75">
      <c r="A91" s="72">
        <v>1.2</v>
      </c>
      <c r="B91" s="48"/>
      <c r="C91" s="1" t="s">
        <v>319</v>
      </c>
      <c r="D91" s="1" t="s">
        <v>445</v>
      </c>
      <c r="E91" s="38"/>
      <c r="F91" s="38"/>
      <c r="G91" s="38"/>
      <c r="H91" s="40">
        <v>8473</v>
      </c>
      <c r="I91" s="180">
        <f t="shared" si="18"/>
        <v>1132.6752685642175</v>
      </c>
      <c r="J91" s="180">
        <v>6.8</v>
      </c>
      <c r="K91" s="4">
        <f>IF(ISERROR(SEARCH("totals", C91)),H91*J91, "")</f>
        <v>57616.4</v>
      </c>
      <c r="L91" s="115" t="s">
        <v>246</v>
      </c>
      <c r="M91" s="40"/>
      <c r="N91" s="10"/>
      <c r="O91" s="156"/>
      <c r="P91" s="151"/>
      <c r="Q91" s="169"/>
      <c r="R91" s="151"/>
      <c r="S91" s="153"/>
      <c r="T91" s="153"/>
      <c r="U91" s="153"/>
      <c r="V91" s="155"/>
      <c r="W91" s="76"/>
      <c r="X91" s="155"/>
      <c r="Y91" s="156">
        <v>45597</v>
      </c>
      <c r="Z91" s="157"/>
      <c r="AA91" s="163" t="s">
        <v>53</v>
      </c>
      <c r="AB91" s="156">
        <v>45627</v>
      </c>
      <c r="AC91" s="147" t="s">
        <v>54</v>
      </c>
      <c r="AD91" s="147" t="str">
        <f t="shared" ref="AD91" si="25">IF(ISBLANK(Y91),"",IFERROR(LOOKUP(Y91,FY_dates, inter_label),Y91))</f>
        <v>FY25 inter</v>
      </c>
      <c r="AE91" s="147" t="str">
        <f t="shared" ref="AE91" si="26">IF(ISBLANK(AB91),"",IFERROR(LOOKUP(AB91,FY_dates, intra_label),AB91))</f>
        <v>FY25 intra</v>
      </c>
      <c r="AF91" s="147" t="s">
        <v>314</v>
      </c>
      <c r="AG91" s="147">
        <v>44483</v>
      </c>
      <c r="AH91" s="147" t="s">
        <v>217</v>
      </c>
      <c r="AI91" s="147">
        <v>44483</v>
      </c>
      <c r="AJ91" s="147"/>
      <c r="AK91" s="147"/>
    </row>
    <row r="92" spans="1:40" s="95" customFormat="1" ht="21" customHeight="1" thickBot="1">
      <c r="A92" s="53"/>
      <c r="B92" s="53"/>
      <c r="C92" s="54" t="s">
        <v>320</v>
      </c>
      <c r="D92" s="55"/>
      <c r="E92" s="44"/>
      <c r="F92" s="44"/>
      <c r="G92" s="44" t="s">
        <v>221</v>
      </c>
      <c r="H92" s="56">
        <f>I92/(1360*0.7)</f>
        <v>13.39066236666152</v>
      </c>
      <c r="I92" s="57">
        <f>SUM(I86:I91)</f>
        <v>12747.910573061765</v>
      </c>
      <c r="J92" s="57"/>
      <c r="K92" s="58">
        <f>SUM(K86:K91)</f>
        <v>648454.80000000005</v>
      </c>
      <c r="L92" s="58"/>
      <c r="M92" s="58"/>
      <c r="N92" s="58"/>
      <c r="O92" s="77"/>
      <c r="P92" s="59"/>
      <c r="Q92" s="77"/>
      <c r="R92" s="60"/>
      <c r="S92" s="59"/>
      <c r="T92" s="60"/>
      <c r="U92" s="60"/>
      <c r="V92" s="59"/>
      <c r="W92" s="60"/>
      <c r="X92" s="60"/>
      <c r="Y92" s="77"/>
      <c r="Z92" s="60"/>
      <c r="AA92" s="60"/>
      <c r="AB92" s="77"/>
      <c r="AC92" s="59"/>
      <c r="AD92" s="59"/>
      <c r="AE92" s="59"/>
      <c r="AF92" s="59"/>
      <c r="AG92" s="59"/>
      <c r="AH92" s="59"/>
      <c r="AI92" s="59"/>
      <c r="AJ92" s="59"/>
      <c r="AK92" s="59"/>
      <c r="AL92" s="11"/>
      <c r="AM92" s="11"/>
      <c r="AN92" s="11"/>
    </row>
    <row r="93" spans="1:40" ht="23.1" customHeight="1" thickTop="1">
      <c r="A93" s="25"/>
      <c r="B93" s="25"/>
      <c r="C93" s="3"/>
      <c r="D93" s="42" t="s">
        <v>321</v>
      </c>
      <c r="E93" s="43"/>
      <c r="F93" s="43"/>
      <c r="G93" s="44" t="s">
        <v>221</v>
      </c>
      <c r="H93" s="45">
        <f>I93/(1360*0.7)</f>
        <v>55.96468568258512</v>
      </c>
      <c r="I93" s="46">
        <f>I13+I19+I58+I67+I69+I78+I85+I92</f>
        <v>53278.380769821029</v>
      </c>
      <c r="J93" s="46"/>
      <c r="K93" s="46">
        <f>K13+K19+K58+K67+K69+K78+K85+K92</f>
        <v>1167584.3</v>
      </c>
      <c r="L93" s="116"/>
      <c r="M93" s="46"/>
      <c r="N93" s="163"/>
      <c r="O93" s="156"/>
      <c r="P93" s="163"/>
      <c r="Q93" s="156"/>
      <c r="R93" s="163"/>
      <c r="S93" s="163"/>
      <c r="T93" s="163"/>
      <c r="U93" s="163"/>
      <c r="V93" s="163"/>
      <c r="W93" s="163"/>
      <c r="X93" s="163"/>
      <c r="Y93" s="156"/>
      <c r="Z93" s="157"/>
      <c r="AA93" s="163"/>
      <c r="AB93" s="156"/>
      <c r="AC93" s="163"/>
      <c r="AD93" s="163"/>
      <c r="AE93" s="163"/>
      <c r="AF93" s="163"/>
      <c r="AG93" s="163"/>
      <c r="AH93" s="163"/>
      <c r="AI93" s="163"/>
      <c r="AJ93" s="163"/>
      <c r="AK93" s="163"/>
    </row>
    <row r="94" spans="1:40">
      <c r="A94" s="2" t="s">
        <v>322</v>
      </c>
      <c r="B94" s="2"/>
      <c r="Z94" s="9"/>
    </row>
    <row r="95" spans="1:40">
      <c r="C95" s="16" t="s">
        <v>323</v>
      </c>
      <c r="D95" s="16" t="s">
        <v>324</v>
      </c>
      <c r="Z95" s="9"/>
    </row>
    <row r="96" spans="1:40">
      <c r="C96" s="16" t="s">
        <v>325</v>
      </c>
      <c r="D96" s="16" t="s">
        <v>326</v>
      </c>
      <c r="Z96" s="9"/>
    </row>
    <row r="97" spans="1:26">
      <c r="C97" s="16" t="s">
        <v>327</v>
      </c>
      <c r="D97" s="16" t="s">
        <v>328</v>
      </c>
      <c r="Z97" s="9"/>
    </row>
    <row r="98" spans="1:26">
      <c r="C98" s="16" t="s">
        <v>329</v>
      </c>
      <c r="D98" s="16" t="s">
        <v>330</v>
      </c>
      <c r="Z98" s="9"/>
    </row>
    <row r="99" spans="1:26">
      <c r="C99" s="16" t="s">
        <v>331</v>
      </c>
      <c r="D99" s="16" t="s">
        <v>332</v>
      </c>
      <c r="Z99" s="9"/>
    </row>
    <row r="100" spans="1:26">
      <c r="C100" s="16" t="s">
        <v>333</v>
      </c>
      <c r="D100" s="16" t="s">
        <v>334</v>
      </c>
      <c r="Z100" s="9"/>
    </row>
    <row r="101" spans="1:26">
      <c r="C101" s="16" t="s">
        <v>335</v>
      </c>
      <c r="D101" s="16" t="s">
        <v>431</v>
      </c>
      <c r="Z101" s="9"/>
    </row>
    <row r="102" spans="1:26">
      <c r="C102" s="16" t="s">
        <v>336</v>
      </c>
      <c r="D102" s="16" t="s">
        <v>337</v>
      </c>
      <c r="Z102" s="9"/>
    </row>
    <row r="103" spans="1:26">
      <c r="C103" s="16" t="s">
        <v>338</v>
      </c>
      <c r="D103" s="16" t="s">
        <v>339</v>
      </c>
      <c r="Z103" s="9"/>
    </row>
    <row r="104" spans="1:26">
      <c r="C104" s="16" t="s">
        <v>340</v>
      </c>
      <c r="D104" s="16" t="s">
        <v>341</v>
      </c>
      <c r="Z104" s="9"/>
    </row>
    <row r="105" spans="1:26">
      <c r="A105" s="2"/>
      <c r="B105" s="2"/>
      <c r="C105" s="16" t="s">
        <v>342</v>
      </c>
      <c r="D105" s="16" t="s">
        <v>343</v>
      </c>
      <c r="I105" s="75"/>
      <c r="J105" s="75"/>
      <c r="K105" s="75"/>
      <c r="L105" s="117"/>
      <c r="Z105" s="9"/>
    </row>
    <row r="106" spans="1:26">
      <c r="A106" s="2"/>
      <c r="B106" s="2"/>
      <c r="C106" s="16" t="s">
        <v>2</v>
      </c>
      <c r="D106" s="16" t="s">
        <v>344</v>
      </c>
      <c r="Z106" s="9"/>
    </row>
    <row r="107" spans="1:26">
      <c r="C107" s="16" t="s">
        <v>432</v>
      </c>
      <c r="D107" s="16" t="s">
        <v>433</v>
      </c>
      <c r="Z107" s="9"/>
    </row>
    <row r="108" spans="1:26">
      <c r="Z108" s="9"/>
    </row>
    <row r="109" spans="1:26">
      <c r="C109" s="16" t="s">
        <v>434</v>
      </c>
      <c r="D109" s="16" t="s">
        <v>345</v>
      </c>
      <c r="Z109" s="9"/>
    </row>
    <row r="110" spans="1:26">
      <c r="C110" s="16" t="s">
        <v>435</v>
      </c>
      <c r="D110" s="16" t="s">
        <v>346</v>
      </c>
      <c r="Z110" s="9"/>
    </row>
    <row r="111" spans="1:26">
      <c r="C111" s="16" t="s">
        <v>436</v>
      </c>
      <c r="D111" s="16" t="s">
        <v>347</v>
      </c>
      <c r="Z111" s="9"/>
    </row>
    <row r="112" spans="1:26">
      <c r="Z112" s="9"/>
    </row>
    <row r="113" spans="1:26">
      <c r="C113" s="16" t="s">
        <v>62</v>
      </c>
      <c r="D113" s="16" t="s">
        <v>348</v>
      </c>
      <c r="Z113" s="9"/>
    </row>
    <row r="114" spans="1:26">
      <c r="C114" s="16" t="s">
        <v>92</v>
      </c>
      <c r="D114" s="16" t="s">
        <v>349</v>
      </c>
      <c r="F114" s="75"/>
      <c r="Z114" s="9"/>
    </row>
    <row r="115" spans="1:26">
      <c r="L115" s="118"/>
      <c r="Z115" s="9"/>
    </row>
    <row r="116" spans="1:26">
      <c r="D116" s="73"/>
      <c r="Z116" s="9"/>
    </row>
    <row r="117" spans="1:26" ht="15.75" thickBot="1">
      <c r="D117" s="73"/>
      <c r="F117" s="94"/>
      <c r="Z117" s="9"/>
    </row>
    <row r="118" spans="1:26" ht="15.95" customHeight="1">
      <c r="A118" s="332" t="s">
        <v>350</v>
      </c>
      <c r="B118" s="333"/>
      <c r="C118" s="81" t="s">
        <v>42</v>
      </c>
      <c r="D118" s="82" t="s">
        <v>351</v>
      </c>
      <c r="E118" s="326" t="s">
        <v>443</v>
      </c>
      <c r="F118" s="327"/>
      <c r="Z118" s="9"/>
    </row>
    <row r="119" spans="1:26" ht="18" customHeight="1">
      <c r="A119" s="330" t="s">
        <v>352</v>
      </c>
      <c r="B119" s="331"/>
      <c r="C119" s="88">
        <f>InMcMurdo!C116+'FY22 inter'!C116+'FY23 inter'!C116+'FY24 inter'!C116+'FY25 inter'!C116</f>
        <v>53278.380769821022</v>
      </c>
      <c r="D119" s="89">
        <f>InMcMurdo!D116+'FY22 inter'!D116+'FY23 inter'!D116+'FY24 inter'!D116+'FY25 inter'!D116</f>
        <v>1167584.3</v>
      </c>
      <c r="E119" s="326"/>
      <c r="F119" s="327"/>
      <c r="Z119" s="9"/>
    </row>
    <row r="120" spans="1:26" ht="21.95" customHeight="1" thickBot="1">
      <c r="A120" s="328" t="s">
        <v>353</v>
      </c>
      <c r="B120" s="329"/>
      <c r="C120" s="90">
        <f>'FY23 intra'!C116+'FY24 intra'!C116+'FY25 intra'!C116</f>
        <v>53278.380769821015</v>
      </c>
      <c r="D120" s="91">
        <f>'FY23 intra'!D116+'FY24 intra'!D116+'FY25 intra'!D116</f>
        <v>1167584.3</v>
      </c>
      <c r="E120" s="326"/>
      <c r="F120" s="327"/>
      <c r="J120" s="94"/>
      <c r="U120" s="94"/>
      <c r="Z120" s="9"/>
    </row>
    <row r="121" spans="1:26" ht="15.75" thickBot="1">
      <c r="D121" s="73"/>
      <c r="Z121" s="9"/>
    </row>
    <row r="122" spans="1:26">
      <c r="A122" s="332" t="s">
        <v>350</v>
      </c>
      <c r="B122" s="333"/>
      <c r="C122" s="81" t="s">
        <v>42</v>
      </c>
      <c r="D122" s="82" t="s">
        <v>351</v>
      </c>
      <c r="E122" s="326" t="s">
        <v>443</v>
      </c>
      <c r="F122" s="327"/>
      <c r="Z122" s="9"/>
    </row>
    <row r="123" spans="1:26">
      <c r="A123" s="330" t="s">
        <v>352</v>
      </c>
      <c r="B123" s="331"/>
      <c r="C123" s="88">
        <f>InMcMurdo!C117+'FY22 inter'!C117+'FY23 inter'!C117+'FY24 inter'!C117+'FY25 inter'!C117</f>
        <v>53278.380769821022</v>
      </c>
      <c r="D123" s="89">
        <f>InMcMurdo!D117+'FY22 inter'!D117+'FY23 inter'!D117+'FY24 inter'!D117+'FY25 inter'!D117</f>
        <v>1167584.3</v>
      </c>
      <c r="E123" s="326"/>
      <c r="F123" s="327"/>
      <c r="Z123" s="9"/>
    </row>
    <row r="124" spans="1:26" ht="15.75" thickBot="1">
      <c r="A124" s="328" t="s">
        <v>353</v>
      </c>
      <c r="B124" s="329"/>
      <c r="C124" s="90">
        <f>'FY23 intra'!C117+'FY24 intra'!C117+'FY25 intra'!C117</f>
        <v>53278.380769821015</v>
      </c>
      <c r="D124" s="91">
        <f>'FY23 intra'!D117+'FY24 intra'!D117+'FY25 intra'!D117</f>
        <v>1167584.3</v>
      </c>
      <c r="E124" s="326"/>
      <c r="F124" s="327"/>
      <c r="Z124" s="9"/>
    </row>
    <row r="125" spans="1:26">
      <c r="Z125" s="9"/>
    </row>
    <row r="126" spans="1:26">
      <c r="A126" s="2" t="s">
        <v>437</v>
      </c>
      <c r="B126" s="2" t="s">
        <v>438</v>
      </c>
      <c r="C126" s="16" t="s">
        <v>439</v>
      </c>
      <c r="D126" s="16" t="s">
        <v>440</v>
      </c>
      <c r="Z126" s="9"/>
    </row>
    <row r="127" spans="1:26" ht="15.75">
      <c r="A127" s="113">
        <v>44501</v>
      </c>
      <c r="B127" s="113">
        <v>44607</v>
      </c>
      <c r="C127" s="225" t="s">
        <v>354</v>
      </c>
      <c r="D127" s="225" t="s">
        <v>355</v>
      </c>
      <c r="Z127" s="9"/>
    </row>
    <row r="128" spans="1:26" ht="15.75">
      <c r="A128" s="113">
        <v>44866</v>
      </c>
      <c r="B128" s="113">
        <v>44972</v>
      </c>
      <c r="C128" s="225" t="s">
        <v>356</v>
      </c>
      <c r="D128" s="225" t="s">
        <v>355</v>
      </c>
      <c r="Z128" s="9"/>
    </row>
    <row r="129" spans="1:26" ht="15.75">
      <c r="A129" s="113">
        <v>45231</v>
      </c>
      <c r="B129" s="113">
        <v>45337</v>
      </c>
      <c r="C129" s="225" t="s">
        <v>357</v>
      </c>
      <c r="D129" s="225" t="s">
        <v>358</v>
      </c>
      <c r="Z129" s="9"/>
    </row>
    <row r="130" spans="1:26" ht="15.75">
      <c r="A130" s="113">
        <v>45597</v>
      </c>
      <c r="B130" s="113">
        <v>45703</v>
      </c>
      <c r="C130" s="225" t="s">
        <v>359</v>
      </c>
      <c r="D130" s="225" t="s">
        <v>360</v>
      </c>
      <c r="Z130" s="9"/>
    </row>
    <row r="131" spans="1:26">
      <c r="Z131" s="9"/>
    </row>
    <row r="132" spans="1:26">
      <c r="Z132" s="9"/>
    </row>
    <row r="133" spans="1:26">
      <c r="Z133" s="9"/>
    </row>
    <row r="134" spans="1:26">
      <c r="Z134" s="9"/>
    </row>
    <row r="135" spans="1:26">
      <c r="Z135" s="9"/>
    </row>
    <row r="136" spans="1:26">
      <c r="Z136" s="9"/>
    </row>
    <row r="137" spans="1:26">
      <c r="Z137" s="9"/>
    </row>
    <row r="138" spans="1:26">
      <c r="Z138" s="9"/>
    </row>
    <row r="139" spans="1:26">
      <c r="Z139" s="9"/>
    </row>
    <row r="140" spans="1:26">
      <c r="Z140" s="9"/>
    </row>
    <row r="141" spans="1:26">
      <c r="Z141" s="9"/>
    </row>
    <row r="142" spans="1:26">
      <c r="Z142" s="9"/>
    </row>
    <row r="143" spans="1:26">
      <c r="Z143" s="9"/>
    </row>
    <row r="144" spans="1:26">
      <c r="Z144" s="9"/>
    </row>
    <row r="145" spans="26:26">
      <c r="Z145" s="9"/>
    </row>
    <row r="146" spans="26:26">
      <c r="Z146" s="9"/>
    </row>
    <row r="147" spans="26:26">
      <c r="Z147" s="9"/>
    </row>
    <row r="148" spans="26:26">
      <c r="Z148" s="9"/>
    </row>
    <row r="149" spans="26:26">
      <c r="Z149" s="9"/>
    </row>
    <row r="150" spans="26:26">
      <c r="Z150" s="9"/>
    </row>
    <row r="151" spans="26:26">
      <c r="Z151" s="9"/>
    </row>
    <row r="152" spans="26:26">
      <c r="Z152" s="9"/>
    </row>
    <row r="153" spans="26:26">
      <c r="Z153" s="9"/>
    </row>
    <row r="154" spans="26:26">
      <c r="Z154" s="9"/>
    </row>
    <row r="155" spans="26:26">
      <c r="Z155" s="9"/>
    </row>
    <row r="156" spans="26:26">
      <c r="Z156" s="9"/>
    </row>
    <row r="157" spans="26:26">
      <c r="Z157" s="9"/>
    </row>
    <row r="158" spans="26:26">
      <c r="Z158" s="9"/>
    </row>
    <row r="159" spans="26:26">
      <c r="Z159" s="9"/>
    </row>
    <row r="160" spans="26:26">
      <c r="Z160" s="9"/>
    </row>
    <row r="161" spans="26:26">
      <c r="Z161" s="9"/>
    </row>
    <row r="162" spans="26:26">
      <c r="Z162" s="9"/>
    </row>
    <row r="163" spans="26:26">
      <c r="Z163" s="9"/>
    </row>
    <row r="164" spans="26:26">
      <c r="Z164" s="9"/>
    </row>
    <row r="165" spans="26:26">
      <c r="Z165" s="9"/>
    </row>
    <row r="166" spans="26:26">
      <c r="Z166" s="9"/>
    </row>
    <row r="167" spans="26:26">
      <c r="Z167" s="9"/>
    </row>
    <row r="168" spans="26:26">
      <c r="Z168" s="9"/>
    </row>
    <row r="169" spans="26:26">
      <c r="Z169" s="9"/>
    </row>
    <row r="170" spans="26:26">
      <c r="Z170" s="9"/>
    </row>
    <row r="171" spans="26:26">
      <c r="Z171" s="9"/>
    </row>
    <row r="172" spans="26:26">
      <c r="Z172" s="9"/>
    </row>
    <row r="173" spans="26:26">
      <c r="Z173" s="9"/>
    </row>
    <row r="174" spans="26:26">
      <c r="Z174" s="9"/>
    </row>
    <row r="175" spans="26:26">
      <c r="Z175" s="9"/>
    </row>
    <row r="176" spans="26:26">
      <c r="Z176" s="9"/>
    </row>
    <row r="177" spans="26:26">
      <c r="Z177" s="9"/>
    </row>
    <row r="178" spans="26:26">
      <c r="Z178" s="9"/>
    </row>
    <row r="179" spans="26:26">
      <c r="Z179" s="9"/>
    </row>
    <row r="180" spans="26:26">
      <c r="Z180" s="9"/>
    </row>
    <row r="181" spans="26:26">
      <c r="Z181" s="9"/>
    </row>
    <row r="182" spans="26:26">
      <c r="Z182" s="9"/>
    </row>
    <row r="183" spans="26:26">
      <c r="Z183" s="9"/>
    </row>
    <row r="184" spans="26:26">
      <c r="Z184" s="9"/>
    </row>
    <row r="185" spans="26:26">
      <c r="Z185" s="9"/>
    </row>
    <row r="186" spans="26:26">
      <c r="Z186" s="9"/>
    </row>
    <row r="187" spans="26:26">
      <c r="Z187" s="9"/>
    </row>
    <row r="188" spans="26:26">
      <c r="Z188" s="9"/>
    </row>
    <row r="189" spans="26:26">
      <c r="Z189" s="9"/>
    </row>
    <row r="190" spans="26:26">
      <c r="Z190" s="9"/>
    </row>
    <row r="191" spans="26:26">
      <c r="Z191" s="9"/>
    </row>
    <row r="192" spans="26:26">
      <c r="Z192" s="9"/>
    </row>
    <row r="193" spans="26:26">
      <c r="Z193" s="9"/>
    </row>
    <row r="194" spans="26:26">
      <c r="Z194" s="9"/>
    </row>
    <row r="195" spans="26:26">
      <c r="Z195" s="9"/>
    </row>
    <row r="196" spans="26:26">
      <c r="Z196" s="9"/>
    </row>
    <row r="197" spans="26:26">
      <c r="Z197" s="9"/>
    </row>
    <row r="198" spans="26:26">
      <c r="Z198" s="9"/>
    </row>
    <row r="199" spans="26:26">
      <c r="Z199" s="9"/>
    </row>
    <row r="200" spans="26:26">
      <c r="Z200" s="9"/>
    </row>
    <row r="201" spans="26:26">
      <c r="Z201" s="9"/>
    </row>
    <row r="202" spans="26:26">
      <c r="Z202" s="9"/>
    </row>
    <row r="203" spans="26:26">
      <c r="Z203" s="9"/>
    </row>
    <row r="204" spans="26:26">
      <c r="Z204" s="9"/>
    </row>
    <row r="205" spans="26:26">
      <c r="Z205" s="9"/>
    </row>
    <row r="206" spans="26:26">
      <c r="Z206" s="9"/>
    </row>
    <row r="207" spans="26:26">
      <c r="Z207" s="9"/>
    </row>
    <row r="208" spans="26:26">
      <c r="Z208" s="9"/>
    </row>
    <row r="209" spans="26:26">
      <c r="Z209" s="9"/>
    </row>
    <row r="210" spans="26:26">
      <c r="Z210" s="9"/>
    </row>
    <row r="211" spans="26:26">
      <c r="Z211" s="9"/>
    </row>
    <row r="212" spans="26:26">
      <c r="Z212" s="9"/>
    </row>
    <row r="213" spans="26:26">
      <c r="Z213" s="9"/>
    </row>
    <row r="214" spans="26:26">
      <c r="Z214" s="9"/>
    </row>
    <row r="215" spans="26:26">
      <c r="Z215" s="9"/>
    </row>
    <row r="216" spans="26:26">
      <c r="Z216" s="9"/>
    </row>
    <row r="217" spans="26:26">
      <c r="Z217" s="9"/>
    </row>
    <row r="218" spans="26:26">
      <c r="Z218" s="9"/>
    </row>
    <row r="219" spans="26:26">
      <c r="Z219" s="9"/>
    </row>
    <row r="220" spans="26:26">
      <c r="Z220" s="9"/>
    </row>
    <row r="221" spans="26:26">
      <c r="Z221" s="9"/>
    </row>
    <row r="222" spans="26:26">
      <c r="Z222" s="9"/>
    </row>
    <row r="223" spans="26:26">
      <c r="Z223" s="9"/>
    </row>
    <row r="224" spans="26:26">
      <c r="Z224" s="9"/>
    </row>
    <row r="225" spans="26:26">
      <c r="Z225" s="9"/>
    </row>
    <row r="226" spans="26:26">
      <c r="Z226" s="9"/>
    </row>
    <row r="227" spans="26:26">
      <c r="Z227" s="9"/>
    </row>
    <row r="228" spans="26:26">
      <c r="Z228" s="9"/>
    </row>
    <row r="229" spans="26:26">
      <c r="Z229" s="9"/>
    </row>
    <row r="230" spans="26:26">
      <c r="Z230" s="9"/>
    </row>
    <row r="231" spans="26:26">
      <c r="Z231" s="9"/>
    </row>
    <row r="232" spans="26:26">
      <c r="Z232" s="9"/>
    </row>
    <row r="233" spans="26:26">
      <c r="Z233" s="9"/>
    </row>
    <row r="234" spans="26:26">
      <c r="Z234" s="9"/>
    </row>
    <row r="235" spans="26:26">
      <c r="Z235" s="9"/>
    </row>
    <row r="236" spans="26:26">
      <c r="Z236" s="9"/>
    </row>
    <row r="237" spans="26:26">
      <c r="Z237" s="9"/>
    </row>
    <row r="238" spans="26:26">
      <c r="Z238" s="9"/>
    </row>
    <row r="239" spans="26:26">
      <c r="Z239" s="9"/>
    </row>
    <row r="240" spans="26:26">
      <c r="Z240" s="9"/>
    </row>
    <row r="241" spans="26:26">
      <c r="Z241" s="9"/>
    </row>
    <row r="242" spans="26:26">
      <c r="Z242" s="9"/>
    </row>
    <row r="243" spans="26:26">
      <c r="Z243" s="9"/>
    </row>
    <row r="244" spans="26:26">
      <c r="Z244" s="9"/>
    </row>
    <row r="245" spans="26:26">
      <c r="Z245" s="9"/>
    </row>
    <row r="246" spans="26:26">
      <c r="Z246" s="9"/>
    </row>
    <row r="247" spans="26:26">
      <c r="Z247" s="9"/>
    </row>
    <row r="248" spans="26:26">
      <c r="Z248" s="9"/>
    </row>
    <row r="249" spans="26:26">
      <c r="Z249" s="9"/>
    </row>
    <row r="250" spans="26:26">
      <c r="Z250" s="9"/>
    </row>
    <row r="251" spans="26:26">
      <c r="Z251" s="9"/>
    </row>
    <row r="252" spans="26:26">
      <c r="Z252" s="9"/>
    </row>
    <row r="253" spans="26:26">
      <c r="Z253" s="9"/>
    </row>
    <row r="254" spans="26:26">
      <c r="Z254" s="9"/>
    </row>
    <row r="255" spans="26:26">
      <c r="Z255" s="9"/>
    </row>
    <row r="256" spans="26:26">
      <c r="Z256" s="9"/>
    </row>
    <row r="257" spans="26:26">
      <c r="Z257" s="9"/>
    </row>
    <row r="258" spans="26:26">
      <c r="Z258" s="9"/>
    </row>
    <row r="259" spans="26:26">
      <c r="Z259" s="9"/>
    </row>
    <row r="260" spans="26:26">
      <c r="Z260" s="9"/>
    </row>
    <row r="261" spans="26:26">
      <c r="Z261" s="9"/>
    </row>
    <row r="262" spans="26:26">
      <c r="Z262" s="9"/>
    </row>
    <row r="263" spans="26:26">
      <c r="Z263" s="9"/>
    </row>
    <row r="264" spans="26:26">
      <c r="Z264" s="9"/>
    </row>
  </sheetData>
  <sortState ref="A20:AJ108">
    <sortCondition descending="1" ref="AB1:AB108"/>
  </sortState>
  <mergeCells count="8">
    <mergeCell ref="E118:F120"/>
    <mergeCell ref="E122:F124"/>
    <mergeCell ref="A124:B124"/>
    <mergeCell ref="A119:B119"/>
    <mergeCell ref="A120:B120"/>
    <mergeCell ref="A118:B118"/>
    <mergeCell ref="A122:B122"/>
    <mergeCell ref="A123:B123"/>
  </mergeCells>
  <phoneticPr fontId="10" type="noConversion"/>
  <conditionalFormatting sqref="C118:C124">
    <cfRule type="cellIs" dxfId="36" priority="2" operator="equal">
      <formula>$I$93</formula>
    </cfRule>
  </conditionalFormatting>
  <conditionalFormatting sqref="D118:D124">
    <cfRule type="cellIs" dxfId="35" priority="3" operator="equal">
      <formula>$K$93</formula>
    </cfRule>
  </conditionalFormatting>
  <pageMargins left="0.7" right="0.7" top="0.75" bottom="0.75" header="0.3" footer="0.3"/>
  <pageSetup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AN263"/>
  <sheetViews>
    <sheetView workbookViewId="0">
      <selection activeCell="A43" sqref="A43"/>
    </sheetView>
  </sheetViews>
  <sheetFormatPr defaultColWidth="9.140625" defaultRowHeight="15"/>
  <cols>
    <col min="1" max="2" width="12.85546875" style="9" customWidth="1"/>
    <col min="3" max="3" width="32.85546875" style="15" customWidth="1"/>
    <col min="4" max="4" width="73.7109375" style="15" customWidth="1"/>
    <col min="5" max="7" width="12" style="9" customWidth="1"/>
    <col min="8" max="8" width="10.140625" style="9" customWidth="1"/>
    <col min="9" max="10" width="8.7109375" style="9" customWidth="1"/>
    <col min="11" max="11" width="10" style="9" customWidth="1"/>
    <col min="12" max="12" width="16.28515625" style="74" customWidth="1"/>
    <col min="13" max="13" width="12.7109375" style="9" customWidth="1"/>
    <col min="14" max="14" width="17.140625" style="9" customWidth="1"/>
    <col min="15" max="15" width="17.140625" style="80" customWidth="1"/>
    <col min="16" max="16" width="17.7109375" style="9" customWidth="1"/>
    <col min="17" max="17" width="16.7109375" style="80" customWidth="1"/>
    <col min="18" max="18" width="16.7109375" style="9" customWidth="1"/>
    <col min="19" max="19" width="17.7109375" style="9" customWidth="1"/>
    <col min="20" max="21" width="16.7109375" style="9" customWidth="1"/>
    <col min="22" max="22" width="17.7109375" style="9" customWidth="1"/>
    <col min="23" max="24" width="16.7109375" style="9" customWidth="1"/>
    <col min="25" max="25" width="18.85546875" style="80" customWidth="1"/>
    <col min="26" max="26" width="19.7109375" style="13" customWidth="1"/>
    <col min="27" max="27" width="16.42578125" style="9" customWidth="1"/>
    <col min="28" max="28" width="16.42578125" style="80" customWidth="1"/>
    <col min="29" max="32" width="16.42578125" style="9" customWidth="1"/>
    <col min="33" max="33" width="16.42578125" style="80" customWidth="1"/>
    <col min="34" max="34" width="16.42578125" style="9" customWidth="1"/>
    <col min="35" max="35" width="16.42578125" style="80" customWidth="1"/>
    <col min="36" max="36" width="71.140625" style="9" customWidth="1"/>
    <col min="37" max="37" width="60.7109375" style="9" customWidth="1"/>
    <col min="38" max="16384" width="9.140625" style="9"/>
  </cols>
  <sheetData>
    <row r="1" spans="1:40" ht="94.5">
      <c r="A1" s="28" t="str" cm="1">
        <f t="array" ref="A1:AK93">IF(ISBLANK('ICU_cargo MASTER INPUT SHEET'!A1:AK93),"",'ICU_cargo MASTER INPUT SHEET'!A1:AK93)</f>
        <v>Cargo Item  respective WBS Level</v>
      </c>
      <c r="B1" s="28" t="str">
        <v>Work Package</v>
      </c>
      <c r="C1" s="29" t="str">
        <v>Item Description</v>
      </c>
      <c r="D1" s="30" t="str">
        <v>Contents &amp; Comments</v>
      </c>
      <c r="E1" s="28" t="str">
        <v>Length (in)</v>
      </c>
      <c r="F1" s="28" t="str">
        <v>Width (in)</v>
      </c>
      <c r="G1" s="28" t="str">
        <v>Height (in)</v>
      </c>
      <c r="H1" s="28" t="str">
        <v>Quantity</v>
      </c>
      <c r="I1" s="28" t="str">
        <v xml:space="preserve"> Cubic feet</v>
      </c>
      <c r="J1" s="28" t="str">
        <v>Unit weight (lbs)</v>
      </c>
      <c r="K1" s="28" t="str">
        <v>Total Weight (lbs) = quantity x unit weight</v>
      </c>
      <c r="L1" s="28" t="str">
        <v>Basis of Estimate</v>
      </c>
      <c r="M1" s="28" t="str">
        <v>Special Handling?</v>
      </c>
      <c r="N1" s="28" t="str">
        <v xml:space="preserve">Owner/Guardian institution </v>
      </c>
      <c r="O1" s="87" t="str">
        <v xml:space="preserve">Date of expected  or actual  completion </v>
      </c>
      <c r="P1" s="31" t="str">
        <v>Expected Route:  Owner - PTH or CHC</v>
      </c>
      <c r="Q1" s="97" t="str">
        <v xml:space="preserve">Date of expected or actual shipment </v>
      </c>
      <c r="R1" s="31" t="str">
        <v>Recommended Transportation Option</v>
      </c>
      <c r="S1" s="32" t="str">
        <v>Expected Route: PTH - MCM or CHC</v>
      </c>
      <c r="T1" s="32" t="str">
        <v xml:space="preserve">Date of expected or actual shipment </v>
      </c>
      <c r="U1" s="32" t="str">
        <v>Recommended Transportation Option</v>
      </c>
      <c r="V1" s="33" t="str">
        <v>Expected Route: CHC - MCM</v>
      </c>
      <c r="W1" s="33" t="str">
        <v xml:space="preserve">Date of expected or actual shipment </v>
      </c>
      <c r="X1" s="33" t="str">
        <v>Recommended Transportation Option</v>
      </c>
      <c r="Y1" s="87" t="str">
        <v>Date Item expected or arrived to MCM</v>
      </c>
      <c r="Z1" s="28" t="str">
        <v xml:space="preserve">Date of (planned) or actual shipment to SPA </v>
      </c>
      <c r="AA1" s="28" t="str">
        <v>Recommended LC-130 or SPOT</v>
      </c>
      <c r="AB1" s="87" t="str">
        <v>Date/Month for Items needed at South Pole</v>
      </c>
      <c r="AC1" s="28" t="str">
        <v>Critical Path</v>
      </c>
      <c r="AD1" s="28" t="str">
        <v>Intercontinental shipping</v>
      </c>
      <c r="AE1" s="28" t="str">
        <v>Intracontinental shipping</v>
      </c>
      <c r="AF1" s="28" t="str">
        <v>Validator 1
(SME)</v>
      </c>
      <c r="AG1" s="87" t="str">
        <v>Validation Date</v>
      </c>
      <c r="AH1" s="28" t="str">
        <v>Validator 2
(Logistics)</v>
      </c>
      <c r="AI1" s="87" t="str">
        <v>Validation Date</v>
      </c>
      <c r="AJ1" s="28" t="str">
        <v>Notes</v>
      </c>
      <c r="AK1" s="28" t="str">
        <v/>
      </c>
    </row>
    <row r="2" spans="1:40" ht="31.5" hidden="1">
      <c r="A2" s="10">
        <v>1.2</v>
      </c>
      <c r="B2" s="50" t="str">
        <v/>
      </c>
      <c r="C2" s="14" t="str">
        <v>Gen 1 - housed in 20' container</v>
      </c>
      <c r="D2" s="3" t="str">
        <v>Power generation unit 1 housed in 20' shipping container</v>
      </c>
      <c r="E2" s="4">
        <v>240</v>
      </c>
      <c r="F2" s="4">
        <v>96</v>
      </c>
      <c r="G2" s="4">
        <v>102</v>
      </c>
      <c r="H2" s="4">
        <v>1</v>
      </c>
      <c r="I2" s="4">
        <v>1360</v>
      </c>
      <c r="J2" s="4">
        <v>22000</v>
      </c>
      <c r="K2" s="4">
        <v>22000</v>
      </c>
      <c r="L2" s="4" t="str">
        <v>actual</v>
      </c>
      <c r="M2" s="4" t="str">
        <v/>
      </c>
      <c r="N2" s="163" t="str">
        <v xml:space="preserve"> U. Wisc. Madison</v>
      </c>
      <c r="O2" s="156" t="str">
        <v/>
      </c>
      <c r="P2" s="151" t="str">
        <v>In McMurdo</v>
      </c>
      <c r="Q2" s="169" t="str">
        <v>-</v>
      </c>
      <c r="R2" s="151" t="str">
        <v>-</v>
      </c>
      <c r="S2" s="152" t="str">
        <v>In McMurdo</v>
      </c>
      <c r="T2" s="153" t="str">
        <v>-</v>
      </c>
      <c r="U2" s="153" t="str">
        <v>-</v>
      </c>
      <c r="V2" s="154" t="str">
        <v>In McMurdo</v>
      </c>
      <c r="W2" s="155" t="str">
        <v>-</v>
      </c>
      <c r="X2" s="155" t="str">
        <v>-</v>
      </c>
      <c r="Y2" s="92" t="str">
        <v>In McMurdo</v>
      </c>
      <c r="Z2" s="157" t="str">
        <v/>
      </c>
      <c r="AA2" s="147" t="str">
        <v>SPoT</v>
      </c>
      <c r="AB2" s="156">
        <v>45261</v>
      </c>
      <c r="AC2" s="147" t="str">
        <v>Yes</v>
      </c>
      <c r="AD2" s="147" t="str">
        <v>In McMurdo</v>
      </c>
      <c r="AE2" s="147" t="str">
        <v>FY24 intra</v>
      </c>
      <c r="AF2" s="147" t="str">
        <v>D. Gibson</v>
      </c>
      <c r="AG2" s="147">
        <v>44475</v>
      </c>
      <c r="AH2" s="147" t="str">
        <v>I. McEwen</v>
      </c>
      <c r="AI2" s="147">
        <v>44475</v>
      </c>
      <c r="AJ2" s="10" t="str">
        <v>Will require crane for onload/offload  - use belly band to support container sidewalls during lift.</v>
      </c>
      <c r="AK2" s="147" t="str">
        <v/>
      </c>
    </row>
    <row r="3" spans="1:40" ht="47.25" hidden="1">
      <c r="A3" s="10">
        <v>1.2</v>
      </c>
      <c r="B3" s="50" t="str">
        <v/>
      </c>
      <c r="C3" s="14" t="str">
        <v>Gen 2 - housed in 20' container</v>
      </c>
      <c r="D3" s="3" t="str">
        <v>Power generation unit 2 housed in 20' shipping container</v>
      </c>
      <c r="E3" s="4">
        <v>240</v>
      </c>
      <c r="F3" s="4">
        <v>96</v>
      </c>
      <c r="G3" s="4">
        <v>102</v>
      </c>
      <c r="H3" s="4">
        <v>1</v>
      </c>
      <c r="I3" s="4">
        <v>1360</v>
      </c>
      <c r="J3" s="4">
        <v>22000</v>
      </c>
      <c r="K3" s="4">
        <v>22000</v>
      </c>
      <c r="L3" s="4" t="str">
        <v>actual</v>
      </c>
      <c r="M3" s="4" t="str">
        <v/>
      </c>
      <c r="N3" s="163" t="str">
        <v xml:space="preserve"> U. Wisc. Madison</v>
      </c>
      <c r="O3" s="156" t="str">
        <v/>
      </c>
      <c r="P3" s="151" t="str">
        <v>In McMurdo</v>
      </c>
      <c r="Q3" s="169" t="str">
        <v>-</v>
      </c>
      <c r="R3" s="151" t="str">
        <v>-</v>
      </c>
      <c r="S3" s="152" t="str">
        <v>In McMurdo</v>
      </c>
      <c r="T3" s="153" t="str">
        <v>-</v>
      </c>
      <c r="U3" s="153" t="str">
        <v>-</v>
      </c>
      <c r="V3" s="154" t="str">
        <v>In McMurdo</v>
      </c>
      <c r="W3" s="155" t="str">
        <v>-</v>
      </c>
      <c r="X3" s="155" t="str">
        <v>-</v>
      </c>
      <c r="Y3" s="92" t="str">
        <v>In McMurdo</v>
      </c>
      <c r="Z3" s="157" t="str">
        <v/>
      </c>
      <c r="AA3" s="147" t="str">
        <v>SPoT</v>
      </c>
      <c r="AB3" s="156">
        <v>44927</v>
      </c>
      <c r="AC3" s="147" t="str">
        <v>Yes</v>
      </c>
      <c r="AD3" s="147" t="str">
        <v>In McMurdo</v>
      </c>
      <c r="AE3" s="147" t="str">
        <v>FY23 intra</v>
      </c>
      <c r="AF3" s="147" t="str">
        <v>D. Gibson</v>
      </c>
      <c r="AG3" s="147">
        <v>44475</v>
      </c>
      <c r="AH3" s="147" t="str">
        <v>I. McEwen</v>
      </c>
      <c r="AI3" s="147">
        <v>44475</v>
      </c>
      <c r="AJ3" s="10" t="str">
        <v>Gens 2 &amp; 3 need to be tranferred from ISO2 sleds that are limited to use on improved surfaces only. Will require crane for onload/offload  - use belly band to support container sidewalls during lift.</v>
      </c>
      <c r="AK3" s="10" t="str">
        <v/>
      </c>
    </row>
    <row r="4" spans="1:40" ht="42.95" hidden="1" customHeight="1">
      <c r="A4" s="25">
        <v>1.2</v>
      </c>
      <c r="B4" s="48" t="str">
        <v/>
      </c>
      <c r="C4" s="14" t="str">
        <v>Gen 3 - housed in 20' container</v>
      </c>
      <c r="D4" s="3" t="str">
        <v>Power generation unit 3 housed in 20' shipping container</v>
      </c>
      <c r="E4" s="4">
        <v>240</v>
      </c>
      <c r="F4" s="4">
        <v>96</v>
      </c>
      <c r="G4" s="4">
        <v>102</v>
      </c>
      <c r="H4" s="23">
        <v>1</v>
      </c>
      <c r="I4" s="4">
        <v>1360</v>
      </c>
      <c r="J4" s="4">
        <v>22000</v>
      </c>
      <c r="K4" s="4">
        <v>22000</v>
      </c>
      <c r="L4" s="4" t="str">
        <v>actual</v>
      </c>
      <c r="M4" s="170" t="str">
        <v/>
      </c>
      <c r="N4" s="163" t="str">
        <v xml:space="preserve"> U. Wisc. Madison</v>
      </c>
      <c r="O4" s="156" t="str">
        <v/>
      </c>
      <c r="P4" s="151" t="str">
        <v>In McMurdo</v>
      </c>
      <c r="Q4" s="169" t="str">
        <v>-</v>
      </c>
      <c r="R4" s="151" t="str">
        <v>-</v>
      </c>
      <c r="S4" s="152" t="str">
        <v>In McMurdo</v>
      </c>
      <c r="T4" s="153" t="str">
        <v>-</v>
      </c>
      <c r="U4" s="153" t="str">
        <v>-</v>
      </c>
      <c r="V4" s="154" t="str">
        <v>In McMurdo</v>
      </c>
      <c r="W4" s="155" t="str">
        <v/>
      </c>
      <c r="X4" s="155" t="str">
        <v>-</v>
      </c>
      <c r="Y4" s="92" t="str">
        <v>In McMurdo</v>
      </c>
      <c r="Z4" s="157" t="str">
        <v/>
      </c>
      <c r="AA4" s="147" t="str">
        <v>SPoT</v>
      </c>
      <c r="AB4" s="156">
        <v>44896</v>
      </c>
      <c r="AC4" s="147" t="str">
        <v>Yes</v>
      </c>
      <c r="AD4" s="147" t="str">
        <v>In McMurdo</v>
      </c>
      <c r="AE4" s="147" t="str">
        <v>FY23 intra</v>
      </c>
      <c r="AF4" s="147" t="str">
        <v>D. Gibson</v>
      </c>
      <c r="AG4" s="147">
        <v>44475</v>
      </c>
      <c r="AH4" s="147" t="str">
        <v>I. McEwen</v>
      </c>
      <c r="AI4" s="147">
        <v>44475</v>
      </c>
      <c r="AJ4" s="10" t="str">
        <v>Gens 2 &amp; 3 need to be tranferred from ISO2 sleds that are limited to use on improved surfaces only. Will require crane for onload/offload  - use belly band to support container sidewalls during lift.</v>
      </c>
      <c r="AK4" s="147" t="str">
        <v/>
      </c>
    </row>
    <row r="5" spans="1:40" ht="34.5" hidden="1" customHeight="1">
      <c r="A5" s="163">
        <v>1.2</v>
      </c>
      <c r="B5" s="171" t="str">
        <v/>
      </c>
      <c r="C5" s="14" t="str">
        <v>287 Loader</v>
      </c>
      <c r="D5" s="14" t="str">
        <v>Required onsite early in FY23 for refit/pre-drill activity support unless ASC can supply dedicated loader for Upgrade use</v>
      </c>
      <c r="E5" s="10">
        <v>114</v>
      </c>
      <c r="F5" s="10">
        <v>77</v>
      </c>
      <c r="G5" s="10">
        <v>96</v>
      </c>
      <c r="H5" s="10">
        <v>1</v>
      </c>
      <c r="I5" s="4">
        <v>487.66666666666669</v>
      </c>
      <c r="J5" s="4">
        <v>10273</v>
      </c>
      <c r="K5" s="4">
        <v>10273</v>
      </c>
      <c r="L5" s="4" t="str">
        <v>actual</v>
      </c>
      <c r="M5" s="5" t="str">
        <v/>
      </c>
      <c r="N5" s="163" t="str">
        <v xml:space="preserve"> U. Wisc. Madison</v>
      </c>
      <c r="O5" s="156" t="str">
        <v/>
      </c>
      <c r="P5" s="151" t="str">
        <v>In McMurdo</v>
      </c>
      <c r="Q5" s="98">
        <v>43784</v>
      </c>
      <c r="R5" s="151" t="str">
        <v>Truck</v>
      </c>
      <c r="S5" s="152" t="str">
        <v>In McMurdo</v>
      </c>
      <c r="T5" s="153" t="str">
        <v>-</v>
      </c>
      <c r="U5" s="153" t="str">
        <v>-</v>
      </c>
      <c r="V5" s="154" t="str">
        <v>In McMurdo</v>
      </c>
      <c r="W5" s="155" t="str">
        <v>-</v>
      </c>
      <c r="X5" s="155" t="str">
        <v>-</v>
      </c>
      <c r="Y5" s="92" t="str">
        <v>In McMurdo</v>
      </c>
      <c r="Z5" s="157" t="str">
        <v/>
      </c>
      <c r="AA5" s="163" t="str">
        <v>LC-130/SPoT</v>
      </c>
      <c r="AB5" s="156">
        <v>44896</v>
      </c>
      <c r="AC5" s="147" t="str">
        <v>No*</v>
      </c>
      <c r="AD5" s="147" t="str">
        <v>In McMurdo</v>
      </c>
      <c r="AE5" s="147" t="str">
        <v>FY23 intra</v>
      </c>
      <c r="AF5" s="147" t="str">
        <v>D. Gibson</v>
      </c>
      <c r="AG5" s="147">
        <v>44476</v>
      </c>
      <c r="AH5" s="147" t="str">
        <v>I. McEwen</v>
      </c>
      <c r="AI5" s="147">
        <v>44476</v>
      </c>
      <c r="AJ5" s="52" t="str">
        <v>*Required onsite early in FY23 for refit/pre-drill activity support unless ASC can supply dedicated loader for Upgrade use</v>
      </c>
      <c r="AK5" s="147" t="str">
        <v/>
      </c>
    </row>
    <row r="6" spans="1:40" ht="44.1" hidden="1" customHeight="1">
      <c r="A6" s="174">
        <v>1.2</v>
      </c>
      <c r="B6" s="175" t="str">
        <v/>
      </c>
      <c r="C6" s="1" t="str">
        <v>Gen hoods Discharge Hoods - currently staged in McMurdo</v>
      </c>
      <c r="D6" s="176" t="str">
        <v>Generator air discharge hoods , sheet metal, loose - stored on berm at SPOTSA</v>
      </c>
      <c r="E6" s="4">
        <v>108</v>
      </c>
      <c r="F6" s="4">
        <v>53</v>
      </c>
      <c r="G6" s="4">
        <v>60</v>
      </c>
      <c r="H6" s="23">
        <v>2</v>
      </c>
      <c r="I6" s="4">
        <v>397.5</v>
      </c>
      <c r="J6" s="4">
        <v>330</v>
      </c>
      <c r="K6" s="4">
        <v>660</v>
      </c>
      <c r="L6" s="4" t="str">
        <v>actual</v>
      </c>
      <c r="M6" s="173" t="str">
        <v/>
      </c>
      <c r="N6" s="163" t="str">
        <v xml:space="preserve"> U. Wisc. Madison</v>
      </c>
      <c r="O6" s="156" t="str">
        <v/>
      </c>
      <c r="P6" s="151" t="str">
        <v>In McMurdo</v>
      </c>
      <c r="Q6" s="125" t="str">
        <v/>
      </c>
      <c r="R6" s="151" t="str">
        <v/>
      </c>
      <c r="S6" s="153" t="str">
        <v>In McMurdo</v>
      </c>
      <c r="T6" s="153" t="str">
        <v/>
      </c>
      <c r="U6" s="153" t="str">
        <v/>
      </c>
      <c r="V6" s="155" t="str">
        <v>In McMurdo</v>
      </c>
      <c r="W6" s="155" t="str">
        <v/>
      </c>
      <c r="X6" s="155" t="str">
        <v>-</v>
      </c>
      <c r="Y6" s="92" t="str">
        <v>In McMurdo</v>
      </c>
      <c r="Z6" s="157" t="str">
        <v/>
      </c>
      <c r="AA6" s="163" t="str">
        <v>LC-130/SPoT</v>
      </c>
      <c r="AB6" s="156">
        <v>45292</v>
      </c>
      <c r="AC6" s="147" t="str">
        <v>No</v>
      </c>
      <c r="AD6" s="147" t="str">
        <v>In McMurdo</v>
      </c>
      <c r="AE6" s="147" t="str">
        <v>FY24 intra</v>
      </c>
      <c r="AF6" s="147" t="str">
        <v>D. Gibson</v>
      </c>
      <c r="AG6" s="147">
        <v>44477</v>
      </c>
      <c r="AH6" s="147" t="str">
        <v>I. McEwen</v>
      </c>
      <c r="AI6" s="147">
        <v>44477</v>
      </c>
      <c r="AJ6" s="147" t="str">
        <v>Testing/limited operation of Gens can be accomplished without hoods - Hoods required for the drill season</v>
      </c>
      <c r="AK6" s="147" t="str">
        <v/>
      </c>
    </row>
    <row r="7" spans="1:40" ht="38.25" hidden="1" customHeight="1">
      <c r="A7" s="25">
        <v>1.2</v>
      </c>
      <c r="B7" s="48" t="str">
        <v/>
      </c>
      <c r="C7" s="3" t="str">
        <v>Firn Drill</v>
      </c>
      <c r="D7" s="3" t="str">
        <v xml:space="preserve">Bermed in McM - will require McM fork or crane support. </v>
      </c>
      <c r="E7" s="23">
        <v>264</v>
      </c>
      <c r="F7" s="23">
        <v>94</v>
      </c>
      <c r="G7" s="23">
        <v>97</v>
      </c>
      <c r="H7" s="23">
        <v>1</v>
      </c>
      <c r="I7" s="4">
        <v>1393.0277777777778</v>
      </c>
      <c r="J7" s="4">
        <v>12000</v>
      </c>
      <c r="K7" s="4">
        <v>12000</v>
      </c>
      <c r="L7" s="4" t="str">
        <v>actual</v>
      </c>
      <c r="M7" s="170" t="str">
        <v/>
      </c>
      <c r="N7" s="163" t="str">
        <v xml:space="preserve"> U. Wisc. Madison</v>
      </c>
      <c r="O7" s="156" t="str">
        <v/>
      </c>
      <c r="P7" s="151" t="str">
        <v>In McMurdo</v>
      </c>
      <c r="Q7" s="169" t="str">
        <v/>
      </c>
      <c r="R7" s="151" t="str">
        <v/>
      </c>
      <c r="S7" s="153" t="str">
        <v>In McMurdo</v>
      </c>
      <c r="T7" s="153" t="str">
        <v>-</v>
      </c>
      <c r="U7" s="153" t="str">
        <v>-</v>
      </c>
      <c r="V7" s="155" t="str">
        <v>In McMurdo</v>
      </c>
      <c r="W7" s="155" t="str">
        <v>-</v>
      </c>
      <c r="X7" s="155" t="str">
        <v>-</v>
      </c>
      <c r="Y7" s="92" t="str">
        <v>In McMurdo</v>
      </c>
      <c r="Z7" s="157" t="str">
        <v/>
      </c>
      <c r="AA7" s="163" t="str">
        <v>LC-130/SPoT</v>
      </c>
      <c r="AB7" s="156">
        <v>45261</v>
      </c>
      <c r="AC7" s="147" t="str">
        <v>Yes</v>
      </c>
      <c r="AD7" s="147" t="str">
        <v>In McMurdo</v>
      </c>
      <c r="AE7" s="147" t="str">
        <v>FY24 intra</v>
      </c>
      <c r="AF7" s="147" t="str">
        <v>D. Gibson</v>
      </c>
      <c r="AG7" s="147">
        <v>44477</v>
      </c>
      <c r="AH7" s="147" t="str">
        <v>I. McEwen</v>
      </c>
      <c r="AI7" s="147">
        <v>44477</v>
      </c>
      <c r="AJ7" s="147" t="str">
        <v>Bermed in McMurdo - SPOTSA</v>
      </c>
      <c r="AK7" s="147" t="str">
        <v/>
      </c>
    </row>
    <row r="8" spans="1:40" ht="31.5" hidden="1">
      <c r="A8" s="10">
        <v>1.2</v>
      </c>
      <c r="B8" s="50" t="str">
        <v/>
      </c>
      <c r="C8" s="14" t="str">
        <v>Firn Drill Components - 1</v>
      </c>
      <c r="D8" s="14" t="str">
        <v xml:space="preserve">Firn drill sheave. Required Field Season 2 for final refit &amp; functional testing </v>
      </c>
      <c r="E8" s="4">
        <v>97</v>
      </c>
      <c r="F8" s="4">
        <v>44</v>
      </c>
      <c r="G8" s="4">
        <v>63</v>
      </c>
      <c r="H8" s="4">
        <v>1</v>
      </c>
      <c r="I8" s="4">
        <v>155.60416666666666</v>
      </c>
      <c r="J8" s="4">
        <v>920</v>
      </c>
      <c r="K8" s="4">
        <v>920</v>
      </c>
      <c r="L8" s="4" t="str">
        <v>actual</v>
      </c>
      <c r="M8" s="4" t="str">
        <v/>
      </c>
      <c r="N8" s="163" t="str">
        <v xml:space="preserve"> U. Wisc. Madison</v>
      </c>
      <c r="O8" s="156" t="str">
        <v/>
      </c>
      <c r="P8" s="151" t="str">
        <v>In McMurdo</v>
      </c>
      <c r="Q8" s="169" t="str">
        <v>-</v>
      </c>
      <c r="R8" s="151" t="str">
        <v>-</v>
      </c>
      <c r="S8" s="153" t="str">
        <v>In McMurdo</v>
      </c>
      <c r="T8" s="153" t="str">
        <v>-</v>
      </c>
      <c r="U8" s="153" t="str">
        <v>-</v>
      </c>
      <c r="V8" s="154" t="str">
        <v>In McMurdo</v>
      </c>
      <c r="W8" s="155" t="str">
        <v>-</v>
      </c>
      <c r="X8" s="155" t="str">
        <v>-</v>
      </c>
      <c r="Y8" s="92" t="str">
        <v>In McMurdo</v>
      </c>
      <c r="Z8" s="157" t="str">
        <v/>
      </c>
      <c r="AA8" s="163" t="str">
        <v>LC-130/SPoT</v>
      </c>
      <c r="AB8" s="156">
        <v>45261</v>
      </c>
      <c r="AC8" s="147" t="str">
        <v>Yes</v>
      </c>
      <c r="AD8" s="147" t="str">
        <v>In McMurdo</v>
      </c>
      <c r="AE8" s="147" t="str">
        <v>FY24 intra</v>
      </c>
      <c r="AF8" s="147" t="str">
        <v>D. Gibson</v>
      </c>
      <c r="AG8" s="147">
        <v>44477</v>
      </c>
      <c r="AH8" s="147" t="str">
        <v>I. McEwen</v>
      </c>
      <c r="AI8" s="147">
        <v>44477</v>
      </c>
      <c r="AJ8" s="147" t="str">
        <v/>
      </c>
      <c r="AK8" s="147" t="str">
        <v/>
      </c>
    </row>
    <row r="9" spans="1:40" ht="31.5" hidden="1">
      <c r="A9" s="10">
        <v>1.2</v>
      </c>
      <c r="B9" s="50" t="str">
        <v/>
      </c>
      <c r="C9" s="14" t="str">
        <v>Firn Drill Components - 2</v>
      </c>
      <c r="D9" s="14" t="str">
        <v xml:space="preserve">Firn drill drillhead. Required Field Season 2 for final refit &amp; functional testing </v>
      </c>
      <c r="E9" s="4">
        <v>125</v>
      </c>
      <c r="F9" s="4">
        <v>33</v>
      </c>
      <c r="G9" s="4">
        <v>37</v>
      </c>
      <c r="H9" s="4">
        <v>1</v>
      </c>
      <c r="I9" s="4">
        <v>88.324652777777771</v>
      </c>
      <c r="J9" s="4">
        <v>1048</v>
      </c>
      <c r="K9" s="4">
        <v>1048</v>
      </c>
      <c r="L9" s="4" t="str">
        <v>actual</v>
      </c>
      <c r="M9" s="4" t="str">
        <v/>
      </c>
      <c r="N9" s="163" t="str">
        <v xml:space="preserve"> U. Wisc. Madison</v>
      </c>
      <c r="O9" s="156" t="str">
        <v/>
      </c>
      <c r="P9" s="151" t="str">
        <v>In McMurdo</v>
      </c>
      <c r="Q9" s="169" t="str">
        <v>-</v>
      </c>
      <c r="R9" s="151" t="str">
        <v>-</v>
      </c>
      <c r="S9" s="153" t="str">
        <v>In McMurdo</v>
      </c>
      <c r="T9" s="153" t="str">
        <v>-</v>
      </c>
      <c r="U9" s="153" t="str">
        <v>-</v>
      </c>
      <c r="V9" s="154" t="str">
        <v>In McMurdo</v>
      </c>
      <c r="W9" s="155" t="str">
        <v>-</v>
      </c>
      <c r="X9" s="155" t="str">
        <v>-</v>
      </c>
      <c r="Y9" s="92" t="str">
        <v>In McMurdo</v>
      </c>
      <c r="Z9" s="157" t="str">
        <v/>
      </c>
      <c r="AA9" s="163" t="str">
        <v>LC-130/SPoT</v>
      </c>
      <c r="AB9" s="156">
        <v>45261</v>
      </c>
      <c r="AC9" s="147" t="str">
        <v>Yes</v>
      </c>
      <c r="AD9" s="147" t="str">
        <v>In McMurdo</v>
      </c>
      <c r="AE9" s="147" t="str">
        <v>FY24 intra</v>
      </c>
      <c r="AF9" s="147" t="str">
        <v>D. Gibson</v>
      </c>
      <c r="AG9" s="147">
        <v>44477</v>
      </c>
      <c r="AH9" s="147" t="str">
        <v>I. McEwen</v>
      </c>
      <c r="AI9" s="147">
        <v>44477</v>
      </c>
      <c r="AJ9" s="147" t="str">
        <v/>
      </c>
      <c r="AK9" s="147" t="str">
        <v/>
      </c>
    </row>
    <row r="10" spans="1:40" s="95" customFormat="1" ht="31.5" hidden="1" customHeight="1">
      <c r="A10" s="25">
        <v>1.2</v>
      </c>
      <c r="B10" s="48" t="str">
        <v/>
      </c>
      <c r="C10" s="3" t="str">
        <v>Weight stack and crates</v>
      </c>
      <c r="D10" s="3" t="str">
        <v>Bermed in McM - will require McM fork support. Drill head weight stack and remaining bermed crates at SPoTSA</v>
      </c>
      <c r="E10" s="23">
        <v>120</v>
      </c>
      <c r="F10" s="23">
        <v>48</v>
      </c>
      <c r="G10" s="23">
        <v>48</v>
      </c>
      <c r="H10" s="23">
        <v>1</v>
      </c>
      <c r="I10" s="4">
        <v>160</v>
      </c>
      <c r="J10" s="4">
        <v>600</v>
      </c>
      <c r="K10" s="4">
        <v>600</v>
      </c>
      <c r="L10" s="4" t="str">
        <v>actual</v>
      </c>
      <c r="M10" s="170" t="str">
        <v/>
      </c>
      <c r="N10" s="163" t="str">
        <v xml:space="preserve"> U. Wisc. Madison</v>
      </c>
      <c r="O10" s="156" t="str">
        <v/>
      </c>
      <c r="P10" s="151" t="str">
        <v>In McMurdo</v>
      </c>
      <c r="Q10" s="169" t="str">
        <v/>
      </c>
      <c r="R10" s="151" t="str">
        <v/>
      </c>
      <c r="S10" s="153" t="str">
        <v>In McMurdo</v>
      </c>
      <c r="T10" s="153" t="str">
        <v>-</v>
      </c>
      <c r="U10" s="153" t="str">
        <v>-</v>
      </c>
      <c r="V10" s="155" t="str">
        <v>In McMurdo</v>
      </c>
      <c r="W10" s="155" t="str">
        <v>-</v>
      </c>
      <c r="X10" s="155" t="str">
        <v>-</v>
      </c>
      <c r="Y10" s="92" t="str">
        <v>In McMurdo</v>
      </c>
      <c r="Z10" s="157" t="str">
        <v/>
      </c>
      <c r="AA10" s="163" t="str">
        <v>LC-130/SPoT</v>
      </c>
      <c r="AB10" s="156">
        <v>45275</v>
      </c>
      <c r="AC10" s="147" t="str">
        <v>No</v>
      </c>
      <c r="AD10" s="147" t="str">
        <v>In McMurdo</v>
      </c>
      <c r="AE10" s="147" t="str">
        <v>FY24 intra</v>
      </c>
      <c r="AF10" s="147" t="str">
        <v>D. Gibson</v>
      </c>
      <c r="AG10" s="147">
        <v>44477</v>
      </c>
      <c r="AH10" s="147" t="str">
        <v>I. McEwen</v>
      </c>
      <c r="AI10" s="147">
        <v>44477</v>
      </c>
      <c r="AJ10" s="147" t="str">
        <v>Bermed in McMurdo - SPOTSA on UNL flatrack</v>
      </c>
      <c r="AK10" s="147" t="str">
        <v/>
      </c>
      <c r="AL10" s="9"/>
      <c r="AM10" s="9"/>
      <c r="AN10" s="9"/>
    </row>
    <row r="11" spans="1:40" ht="44.1" hidden="1" customHeight="1">
      <c r="A11" s="25">
        <v>1.2</v>
      </c>
      <c r="B11" s="48" t="str">
        <v/>
      </c>
      <c r="C11" s="3" t="str">
        <v>Fuel Tower</v>
      </c>
      <c r="D11" s="3" t="str">
        <v xml:space="preserve">Bermed in McM - will require McM fork or crane support. </v>
      </c>
      <c r="E11" s="23">
        <v>96</v>
      </c>
      <c r="F11" s="23">
        <v>72</v>
      </c>
      <c r="G11" s="23">
        <v>120</v>
      </c>
      <c r="H11" s="23">
        <v>1</v>
      </c>
      <c r="I11" s="4">
        <v>480</v>
      </c>
      <c r="J11" s="4">
        <v>1500</v>
      </c>
      <c r="K11" s="4">
        <v>1500</v>
      </c>
      <c r="L11" s="4" t="str">
        <v>actual</v>
      </c>
      <c r="M11" s="170" t="str">
        <v/>
      </c>
      <c r="N11" s="163" t="str">
        <v xml:space="preserve"> U. Wisc. Madison</v>
      </c>
      <c r="O11" s="156" t="str">
        <v/>
      </c>
      <c r="P11" s="151" t="str">
        <v>In McMurdo</v>
      </c>
      <c r="Q11" s="169" t="str">
        <v>-</v>
      </c>
      <c r="R11" s="151" t="str">
        <v>-</v>
      </c>
      <c r="S11" s="153" t="str">
        <v>In McMurdo</v>
      </c>
      <c r="T11" s="153" t="str">
        <v>-</v>
      </c>
      <c r="U11" s="153" t="str">
        <v>-</v>
      </c>
      <c r="V11" s="155" t="str">
        <v>In McMurdo</v>
      </c>
      <c r="W11" s="155" t="str">
        <v>-</v>
      </c>
      <c r="X11" s="155" t="str">
        <v>-</v>
      </c>
      <c r="Y11" s="92" t="str">
        <v>In McMurdo</v>
      </c>
      <c r="Z11" s="157" t="str">
        <v/>
      </c>
      <c r="AA11" s="163" t="str">
        <v>LC-130/SPoT</v>
      </c>
      <c r="AB11" s="156">
        <v>44927</v>
      </c>
      <c r="AC11" s="147" t="str">
        <v>Yes</v>
      </c>
      <c r="AD11" s="147" t="str">
        <v>In McMurdo</v>
      </c>
      <c r="AE11" s="147" t="str">
        <v>FY23 intra</v>
      </c>
      <c r="AF11" s="147" t="str">
        <v>D. Gibson</v>
      </c>
      <c r="AG11" s="147">
        <v>44477</v>
      </c>
      <c r="AH11" s="147" t="str">
        <v>I. McEwen</v>
      </c>
      <c r="AI11" s="147">
        <v>44477</v>
      </c>
      <c r="AJ11" s="147" t="str">
        <v>Bermed in McMurdo - SPOTSA on UNL flatrack - overland shipment preferred due to complexities of air transport certification - can be laid on side once drained</v>
      </c>
      <c r="AK11" s="147" t="str">
        <v/>
      </c>
    </row>
    <row r="12" spans="1:40" ht="31.5" hidden="1">
      <c r="A12" s="25">
        <v>1.2</v>
      </c>
      <c r="B12" s="48" t="str">
        <v/>
      </c>
      <c r="C12" s="3" t="str">
        <v>HPU 1</v>
      </c>
      <c r="D12" s="3" t="str">
        <v>HPU 1 (University of Nebraska - Lincoln asset) - 40' container housing heating plant on ISO sled</v>
      </c>
      <c r="E12" s="23">
        <v>480</v>
      </c>
      <c r="F12" s="23">
        <v>96</v>
      </c>
      <c r="G12" s="23">
        <v>102</v>
      </c>
      <c r="H12" s="23">
        <v>1</v>
      </c>
      <c r="I12" s="4">
        <v>2720</v>
      </c>
      <c r="J12" s="4">
        <v>28000</v>
      </c>
      <c r="K12" s="4">
        <v>28000</v>
      </c>
      <c r="L12" s="4" t="str">
        <v>actual</v>
      </c>
      <c r="M12" s="170" t="str">
        <v/>
      </c>
      <c r="N12" s="163" t="str">
        <v xml:space="preserve"> U. Wisc. Madison</v>
      </c>
      <c r="O12" s="156" t="str">
        <v/>
      </c>
      <c r="P12" s="151" t="str">
        <v>In McMurdo</v>
      </c>
      <c r="Q12" s="169" t="str">
        <v/>
      </c>
      <c r="R12" s="151" t="str">
        <v/>
      </c>
      <c r="S12" s="153" t="str">
        <v>In McMurdo</v>
      </c>
      <c r="T12" s="153" t="str">
        <v>-</v>
      </c>
      <c r="U12" s="153" t="str">
        <v>-</v>
      </c>
      <c r="V12" s="155" t="str">
        <v>In McMurdo</v>
      </c>
      <c r="W12" s="155" t="str">
        <v>-</v>
      </c>
      <c r="X12" s="155" t="str">
        <v>-</v>
      </c>
      <c r="Y12" s="92" t="str">
        <v>In McMurdo</v>
      </c>
      <c r="Z12" s="157" t="str">
        <v/>
      </c>
      <c r="AA12" s="147" t="str">
        <v>SPoT</v>
      </c>
      <c r="AB12" s="156">
        <v>45292</v>
      </c>
      <c r="AC12" s="147" t="str">
        <v>Yes</v>
      </c>
      <c r="AD12" s="147" t="str">
        <v>In McMurdo</v>
      </c>
      <c r="AE12" s="147" t="str">
        <v>FY24 intra</v>
      </c>
      <c r="AF12" s="147" t="str">
        <v>D. Gibson</v>
      </c>
      <c r="AG12" s="147">
        <v>44477</v>
      </c>
      <c r="AH12" s="147" t="str">
        <v>I. McEwen</v>
      </c>
      <c r="AI12" s="147">
        <v>44477</v>
      </c>
      <c r="AJ12" s="147" t="str">
        <v xml:space="preserve">HPU 1 integration with Rodwell system required before drill season on it's own sled which will require evaluation and repair - Stored at SPOTSA </v>
      </c>
      <c r="AK12" s="147" t="str">
        <v/>
      </c>
    </row>
    <row r="13" spans="1:40" s="95" customFormat="1" ht="31.5" hidden="1" customHeight="1" thickBot="1">
      <c r="A13" s="53" t="str">
        <v/>
      </c>
      <c r="B13" s="53" t="str">
        <v/>
      </c>
      <c r="C13" s="54" t="str">
        <v>McMurdo totals:</v>
      </c>
      <c r="D13" s="55" t="str">
        <v/>
      </c>
      <c r="E13" s="44" t="str">
        <v/>
      </c>
      <c r="F13" s="44" t="str">
        <v/>
      </c>
      <c r="G13" s="44" t="str">
        <v>TEU=&gt;</v>
      </c>
      <c r="H13" s="56">
        <v>10.464415193160601</v>
      </c>
      <c r="I13" s="57">
        <v>9962.1232638888905</v>
      </c>
      <c r="J13" s="57" t="str">
        <v/>
      </c>
      <c r="K13" s="44">
        <v>121001</v>
      </c>
      <c r="L13" s="44" t="str">
        <v/>
      </c>
      <c r="M13" s="44" t="str">
        <v/>
      </c>
      <c r="N13" s="58" t="str">
        <v/>
      </c>
      <c r="O13" s="77" t="str">
        <v/>
      </c>
      <c r="P13" s="59" t="str">
        <v/>
      </c>
      <c r="Q13" s="77" t="str">
        <v/>
      </c>
      <c r="R13" s="60" t="str">
        <v/>
      </c>
      <c r="S13" s="59" t="str">
        <v/>
      </c>
      <c r="T13" s="60" t="str">
        <v/>
      </c>
      <c r="U13" s="60" t="str">
        <v/>
      </c>
      <c r="V13" s="59" t="str">
        <v/>
      </c>
      <c r="W13" s="60" t="str">
        <v/>
      </c>
      <c r="X13" s="60" t="str">
        <v/>
      </c>
      <c r="Y13" s="77" t="str">
        <v/>
      </c>
      <c r="Z13" s="60" t="str">
        <v/>
      </c>
      <c r="AA13" s="60" t="str">
        <v/>
      </c>
      <c r="AB13" s="77" t="str">
        <v/>
      </c>
      <c r="AC13" s="59" t="str">
        <v/>
      </c>
      <c r="AD13" s="77" t="str">
        <v/>
      </c>
      <c r="AE13" s="59" t="str">
        <v/>
      </c>
      <c r="AF13" s="59" t="str">
        <v/>
      </c>
      <c r="AG13" s="59" t="str">
        <v/>
      </c>
      <c r="AH13" s="59" t="str">
        <v/>
      </c>
      <c r="AI13" s="59" t="str">
        <v/>
      </c>
      <c r="AJ13" s="59" t="str">
        <v/>
      </c>
      <c r="AK13" s="59" t="str">
        <v/>
      </c>
      <c r="AL13" s="11"/>
      <c r="AM13" s="11"/>
      <c r="AN13" s="11"/>
    </row>
    <row r="14" spans="1:40" ht="47.25" hidden="1">
      <c r="A14" s="24">
        <v>1.2</v>
      </c>
      <c r="B14" s="50" t="str">
        <v/>
      </c>
      <c r="C14" s="17" t="str">
        <v>Container Ski Stack (comprised of 5 sleds) -  currently staged in Pt. Hueneme</v>
      </c>
      <c r="D14" s="17" t="str">
        <v>Five sets of aluminum skis for 20' containers - stacked. Aluminum skis for drill containers. Required onsite for local movement of Gens and PDM.</v>
      </c>
      <c r="E14" s="22">
        <v>240</v>
      </c>
      <c r="F14" s="22">
        <v>96</v>
      </c>
      <c r="G14" s="22">
        <v>96</v>
      </c>
      <c r="H14" s="22">
        <v>1</v>
      </c>
      <c r="I14" s="22">
        <v>1280</v>
      </c>
      <c r="J14" s="22">
        <v>4255</v>
      </c>
      <c r="K14" s="4">
        <v>4255</v>
      </c>
      <c r="L14" s="22" t="str">
        <v>actual</v>
      </c>
      <c r="M14" s="22" t="str">
        <v/>
      </c>
      <c r="N14" s="24" t="str">
        <v xml:space="preserve"> U. Wisc. Madison</v>
      </c>
      <c r="O14" s="100" t="str">
        <v/>
      </c>
      <c r="P14" s="151" t="str">
        <v>Already at PTH</v>
      </c>
      <c r="Q14" s="98">
        <v>44211</v>
      </c>
      <c r="R14" s="151" t="str">
        <v>Truck</v>
      </c>
      <c r="S14" s="152" t="str">
        <v>PTH - MCM</v>
      </c>
      <c r="T14" s="12" t="str">
        <v/>
      </c>
      <c r="U14" s="153" t="str">
        <v>USAP Vessel</v>
      </c>
      <c r="V14" s="154" t="str">
        <v>USAP Vessel</v>
      </c>
      <c r="W14" s="155" t="str">
        <v>-</v>
      </c>
      <c r="X14" s="155" t="str">
        <v>-</v>
      </c>
      <c r="Y14" s="104">
        <v>44598</v>
      </c>
      <c r="Z14" s="157" t="str">
        <v/>
      </c>
      <c r="AA14" s="163" t="str">
        <v>LC-130/SPoT</v>
      </c>
      <c r="AB14" s="156">
        <v>44910</v>
      </c>
      <c r="AC14" s="147" t="str">
        <v>No*</v>
      </c>
      <c r="AD14" s="147" t="str">
        <v>FY22 inter</v>
      </c>
      <c r="AE14" s="147" t="str">
        <v>FY23 intra</v>
      </c>
      <c r="AF14" s="147" t="str">
        <v>D. Gibson</v>
      </c>
      <c r="AG14" s="147">
        <v>44477</v>
      </c>
      <c r="AH14" s="147" t="str">
        <v>I. McEwen</v>
      </c>
      <c r="AI14" s="147">
        <v>44477</v>
      </c>
      <c r="AJ14" s="147" t="str">
        <v>*While this shipment is not on the critical path additional ASC crane support will be required to overcome delayed arrival or sleds furnished from the South Pole inventory</v>
      </c>
      <c r="AK14" s="147" t="str">
        <v/>
      </c>
    </row>
    <row r="15" spans="1:40" ht="31.5" hidden="1">
      <c r="A15" s="10">
        <v>1.2</v>
      </c>
      <c r="B15" s="50" t="str">
        <v/>
      </c>
      <c r="C15" s="14" t="str">
        <v>Generator Intake Hood - currently staged in Pt. Hueneme</v>
      </c>
      <c r="D15" s="14" t="str">
        <v>Light weight large volume sheet metal stacks for generator ventilation</v>
      </c>
      <c r="E15" s="4">
        <v>174</v>
      </c>
      <c r="F15" s="4">
        <v>53</v>
      </c>
      <c r="G15" s="4">
        <v>96</v>
      </c>
      <c r="H15" s="4">
        <v>3</v>
      </c>
      <c r="I15" s="22">
        <v>1537</v>
      </c>
      <c r="J15" s="22">
        <v>586.66666666666663</v>
      </c>
      <c r="K15" s="4">
        <v>1760</v>
      </c>
      <c r="L15" s="22" t="str">
        <v>actual</v>
      </c>
      <c r="M15" s="168" t="str">
        <v/>
      </c>
      <c r="N15" s="163" t="str">
        <v xml:space="preserve"> U. Wisc. Madison</v>
      </c>
      <c r="O15" s="156" t="str">
        <v/>
      </c>
      <c r="P15" s="151" t="str">
        <v>Already at PTH</v>
      </c>
      <c r="Q15" s="98">
        <v>44159</v>
      </c>
      <c r="R15" s="151" t="str">
        <v>Truck</v>
      </c>
      <c r="S15" s="152" t="str">
        <v>PTH - MCM</v>
      </c>
      <c r="T15" s="12" t="str">
        <v/>
      </c>
      <c r="U15" s="153" t="str">
        <v>USAP Vessel</v>
      </c>
      <c r="V15" s="154" t="str">
        <v>USAP Vessel</v>
      </c>
      <c r="W15" s="155" t="str">
        <v>-</v>
      </c>
      <c r="X15" s="155" t="str">
        <v>-</v>
      </c>
      <c r="Y15" s="104">
        <v>44963</v>
      </c>
      <c r="Z15" s="157" t="str">
        <v/>
      </c>
      <c r="AA15" s="147" t="str">
        <v>LC-130/SPoT</v>
      </c>
      <c r="AB15" s="156">
        <v>45292</v>
      </c>
      <c r="AC15" s="147" t="str">
        <v>Yes</v>
      </c>
      <c r="AD15" s="147" t="str">
        <v>FY23 inter</v>
      </c>
      <c r="AE15" s="147" t="str">
        <v>FY24 intra</v>
      </c>
      <c r="AF15" s="147" t="str">
        <v>D. Gibson</v>
      </c>
      <c r="AG15" s="147">
        <v>44477</v>
      </c>
      <c r="AH15" s="147" t="str">
        <v>I. McEwen</v>
      </c>
      <c r="AI15" s="147">
        <v>44477</v>
      </c>
      <c r="AJ15" s="147" t="str">
        <v/>
      </c>
      <c r="AK15" s="147" t="str">
        <v/>
      </c>
    </row>
    <row r="16" spans="1:40" ht="31.5" hidden="1">
      <c r="A16" s="10">
        <v>1.2</v>
      </c>
      <c r="B16" s="50" t="str">
        <v/>
      </c>
      <c r="C16" s="14" t="str">
        <v>Generator Discharge Hoods - currently staged in Pt. Hueneme</v>
      </c>
      <c r="D16" s="14" t="str">
        <v>Light weight large volume sheet metal stacks for generator ventilation</v>
      </c>
      <c r="E16" s="4">
        <v>108</v>
      </c>
      <c r="F16" s="4">
        <v>53</v>
      </c>
      <c r="G16" s="4">
        <v>60</v>
      </c>
      <c r="H16" s="4">
        <v>2</v>
      </c>
      <c r="I16" s="22">
        <v>397.5</v>
      </c>
      <c r="J16" s="22">
        <v>1210</v>
      </c>
      <c r="K16" s="4">
        <v>2420</v>
      </c>
      <c r="L16" s="22" t="str">
        <v>actual</v>
      </c>
      <c r="M16" s="168" t="str">
        <v/>
      </c>
      <c r="N16" s="163" t="str">
        <v xml:space="preserve"> U. Wisc. Madison</v>
      </c>
      <c r="O16" s="156" t="str">
        <v/>
      </c>
      <c r="P16" s="151" t="str">
        <v>Already at PTH</v>
      </c>
      <c r="Q16" s="98">
        <v>44159</v>
      </c>
      <c r="R16" s="151" t="str">
        <v>Truck</v>
      </c>
      <c r="S16" s="152" t="str">
        <v>PTH - MCM</v>
      </c>
      <c r="T16" s="12" t="str">
        <v/>
      </c>
      <c r="U16" s="153" t="str">
        <v>USAP Vessel</v>
      </c>
      <c r="V16" s="154" t="str">
        <v>USAP Vessel</v>
      </c>
      <c r="W16" s="155" t="str">
        <v>-</v>
      </c>
      <c r="X16" s="155" t="str">
        <v>-</v>
      </c>
      <c r="Y16" s="104">
        <v>44963</v>
      </c>
      <c r="Z16" s="157" t="str">
        <v/>
      </c>
      <c r="AA16" s="147" t="str">
        <v>LC-130/SPoT</v>
      </c>
      <c r="AB16" s="156">
        <v>45292</v>
      </c>
      <c r="AC16" s="147" t="str">
        <v>Yes</v>
      </c>
      <c r="AD16" s="147" t="str">
        <v>FY23 inter</v>
      </c>
      <c r="AE16" s="147" t="str">
        <v>FY24 intra</v>
      </c>
      <c r="AF16" s="147" t="str">
        <v>D. Gibson</v>
      </c>
      <c r="AG16" s="147">
        <v>44477</v>
      </c>
      <c r="AH16" s="147" t="str">
        <v>I. McEwen</v>
      </c>
      <c r="AI16" s="147">
        <v>44477</v>
      </c>
      <c r="AJ16" s="147" t="str">
        <v/>
      </c>
      <c r="AK16" s="147" t="str">
        <v/>
      </c>
    </row>
    <row r="17" spans="1:40" ht="34.35" hidden="1" customHeight="1">
      <c r="A17" s="10">
        <v>1.2</v>
      </c>
      <c r="B17" s="50" t="str">
        <v/>
      </c>
      <c r="C17" s="17" t="str">
        <v>Drill Hose  - currently staged in Pt. Hueneme</v>
      </c>
      <c r="D17" s="14" t="str">
        <v>Drill hose - 9 Spools - 348 cf / 3532 lbs each - Shipped from Italy</v>
      </c>
      <c r="E17" s="4">
        <v>92</v>
      </c>
      <c r="F17" s="4">
        <v>92</v>
      </c>
      <c r="G17" s="4">
        <v>70.5</v>
      </c>
      <c r="H17" s="4">
        <v>9</v>
      </c>
      <c r="I17" s="22">
        <v>3107.875</v>
      </c>
      <c r="J17" s="22">
        <v>3531.5555555555557</v>
      </c>
      <c r="K17" s="4">
        <v>31784</v>
      </c>
      <c r="L17" s="22" t="str">
        <v>actual</v>
      </c>
      <c r="M17" s="168" t="str">
        <v/>
      </c>
      <c r="N17" s="163" t="str">
        <v xml:space="preserve"> U. Wisc. Madison</v>
      </c>
      <c r="O17" s="156" t="str">
        <v/>
      </c>
      <c r="P17" s="151" t="str">
        <v>Already at PTH</v>
      </c>
      <c r="Q17" s="98">
        <v>44058</v>
      </c>
      <c r="R17" s="151" t="str">
        <v>Truck</v>
      </c>
      <c r="S17" s="152" t="str">
        <v>PTH - MCM</v>
      </c>
      <c r="T17" s="12" t="str">
        <v/>
      </c>
      <c r="U17" s="153" t="str">
        <v>USAP Vessel</v>
      </c>
      <c r="V17" s="154" t="str">
        <v>USAP Vessel</v>
      </c>
      <c r="W17" s="155" t="str">
        <v>-</v>
      </c>
      <c r="X17" s="155" t="str">
        <v>-</v>
      </c>
      <c r="Y17" s="104">
        <v>44963</v>
      </c>
      <c r="Z17" s="157" t="str">
        <v/>
      </c>
      <c r="AA17" s="163" t="str">
        <v>LC-130/SPoT</v>
      </c>
      <c r="AB17" s="156">
        <v>45292</v>
      </c>
      <c r="AC17" s="147" t="str">
        <v>Yes</v>
      </c>
      <c r="AD17" s="147" t="str">
        <v>FY23 inter</v>
      </c>
      <c r="AE17" s="147" t="str">
        <v>FY24 intra</v>
      </c>
      <c r="AF17" s="147" t="str">
        <v>D. Gibson</v>
      </c>
      <c r="AG17" s="147">
        <v>44477</v>
      </c>
      <c r="AH17" s="147" t="str">
        <v>I. McEwen</v>
      </c>
      <c r="AI17" s="147">
        <v>44477</v>
      </c>
      <c r="AJ17" s="147" t="str">
        <v>Hose to be installed on Main Supply Hose Reel upon arrival at Pole</v>
      </c>
      <c r="AK17" s="147" t="str">
        <v/>
      </c>
    </row>
    <row r="18" spans="1:40" ht="34.35" hidden="1" customHeight="1">
      <c r="A18" s="10">
        <v>1.2</v>
      </c>
      <c r="B18" s="50" t="str">
        <v/>
      </c>
      <c r="C18" s="17" t="str">
        <v>Drill Hose  - currently staged in Pt. Hueneme</v>
      </c>
      <c r="D18" s="14" t="str">
        <v>Drill hose - 3 Spools - 348 cf / 5001 lbs each - Shipped from PSL</v>
      </c>
      <c r="E18" s="4">
        <v>92</v>
      </c>
      <c r="F18" s="4">
        <v>92</v>
      </c>
      <c r="G18" s="4">
        <v>70.5</v>
      </c>
      <c r="H18" s="4">
        <v>3</v>
      </c>
      <c r="I18" s="22">
        <v>1035.9583333333335</v>
      </c>
      <c r="J18" s="22">
        <v>5001</v>
      </c>
      <c r="K18" s="4">
        <v>15003</v>
      </c>
      <c r="L18" s="22" t="str">
        <v>actual</v>
      </c>
      <c r="M18" s="168" t="str">
        <v/>
      </c>
      <c r="N18" s="163" t="str">
        <v xml:space="preserve"> U. Wisc. Madison</v>
      </c>
      <c r="O18" s="156" t="str">
        <v/>
      </c>
      <c r="P18" s="151" t="str">
        <v>Already at PTH</v>
      </c>
      <c r="Q18" s="98">
        <v>44211</v>
      </c>
      <c r="R18" s="151" t="str">
        <v>Truck</v>
      </c>
      <c r="S18" s="152" t="str">
        <v>PTH - MCM</v>
      </c>
      <c r="T18" s="12" t="str">
        <v/>
      </c>
      <c r="U18" s="153" t="str">
        <v>USAP Vessel</v>
      </c>
      <c r="V18" s="154" t="str">
        <v>USAP Vessel</v>
      </c>
      <c r="W18" s="155" t="str">
        <v>-</v>
      </c>
      <c r="X18" s="155" t="str">
        <v>-</v>
      </c>
      <c r="Y18" s="104">
        <v>44963</v>
      </c>
      <c r="Z18" s="157" t="str">
        <v/>
      </c>
      <c r="AA18" s="163" t="str">
        <v>LC-130/SPoT</v>
      </c>
      <c r="AB18" s="156">
        <v>45292</v>
      </c>
      <c r="AC18" s="147" t="str">
        <v>Yes</v>
      </c>
      <c r="AD18" s="147" t="str">
        <v>FY23 inter</v>
      </c>
      <c r="AE18" s="147" t="str">
        <v>FY24 intra</v>
      </c>
      <c r="AF18" s="147" t="str">
        <v>D. Gibson</v>
      </c>
      <c r="AG18" s="147">
        <v>44477</v>
      </c>
      <c r="AH18" s="147" t="str">
        <v>I. McEwen</v>
      </c>
      <c r="AI18" s="147">
        <v>44477</v>
      </c>
      <c r="AJ18" s="147" t="str">
        <v>Hose to be installed on Main Supply Hose Reel upon arrival at Pole</v>
      </c>
      <c r="AK18" s="147" t="str">
        <v/>
      </c>
    </row>
    <row r="19" spans="1:40" s="95" customFormat="1" ht="53.1" hidden="1" customHeight="1" thickBot="1">
      <c r="A19" s="53" t="str">
        <v/>
      </c>
      <c r="B19" s="53" t="str">
        <v/>
      </c>
      <c r="C19" s="54" t="str">
        <v>Pt. Hueneme totals:</v>
      </c>
      <c r="D19" s="62" t="str">
        <v/>
      </c>
      <c r="E19" s="57" t="str">
        <v/>
      </c>
      <c r="F19" s="57" t="str">
        <v/>
      </c>
      <c r="G19" s="44" t="str">
        <v>TEU=&gt;</v>
      </c>
      <c r="H19" s="184">
        <v>7.7293417366946793</v>
      </c>
      <c r="I19" s="57">
        <v>7358.3333333333339</v>
      </c>
      <c r="J19" s="57" t="str">
        <v/>
      </c>
      <c r="K19" s="58">
        <v>55222</v>
      </c>
      <c r="L19" s="58" t="str">
        <v/>
      </c>
      <c r="M19" s="58" t="str">
        <v/>
      </c>
      <c r="N19" s="58" t="str">
        <v/>
      </c>
      <c r="O19" s="77" t="str">
        <v/>
      </c>
      <c r="P19" s="59" t="str">
        <v/>
      </c>
      <c r="Q19" s="77" t="str">
        <v/>
      </c>
      <c r="R19" s="60" t="str">
        <v/>
      </c>
      <c r="S19" s="59" t="str">
        <v/>
      </c>
      <c r="T19" s="60" t="str">
        <v/>
      </c>
      <c r="U19" s="60" t="str">
        <v/>
      </c>
      <c r="V19" s="59" t="str">
        <v/>
      </c>
      <c r="W19" s="60" t="str">
        <v/>
      </c>
      <c r="X19" s="60" t="str">
        <v/>
      </c>
      <c r="Y19" s="77" t="str">
        <v/>
      </c>
      <c r="Z19" s="60" t="str">
        <v/>
      </c>
      <c r="AA19" s="60" t="str">
        <v/>
      </c>
      <c r="AB19" s="77" t="str">
        <v/>
      </c>
      <c r="AC19" s="59" t="str">
        <v/>
      </c>
      <c r="AD19" s="77" t="str">
        <v/>
      </c>
      <c r="AE19" s="59" t="str">
        <v/>
      </c>
      <c r="AF19" s="59" t="str">
        <v/>
      </c>
      <c r="AG19" s="59" t="str">
        <v/>
      </c>
      <c r="AH19" s="59" t="str">
        <v/>
      </c>
      <c r="AI19" s="59" t="str">
        <v/>
      </c>
      <c r="AJ19" s="59" t="str">
        <v/>
      </c>
      <c r="AK19" s="59" t="str">
        <v/>
      </c>
      <c r="AL19" s="11"/>
      <c r="AM19" s="11"/>
      <c r="AN19" s="11"/>
    </row>
    <row r="20" spans="1:40" ht="39.75" hidden="1" customHeight="1" thickTop="1">
      <c r="A20" s="24">
        <v>1.2</v>
      </c>
      <c r="B20" s="50" t="str">
        <v/>
      </c>
      <c r="C20" s="17" t="str">
        <v>8' Refit Container</v>
      </c>
      <c r="D20" s="17" t="str">
        <v>Priority refit materials including tools, flowmeter assemblies, motor drive installation kits, hardware, fittings, sensors, &amp; consumables</v>
      </c>
      <c r="E20" s="22">
        <v>96</v>
      </c>
      <c r="F20" s="22">
        <v>86</v>
      </c>
      <c r="G20" s="22">
        <v>96</v>
      </c>
      <c r="H20" s="22">
        <v>1</v>
      </c>
      <c r="I20" s="22">
        <v>458.66666666666669</v>
      </c>
      <c r="J20" s="22">
        <v>5600</v>
      </c>
      <c r="K20" s="4">
        <v>5600</v>
      </c>
      <c r="L20" s="158" t="str">
        <v>estimated</v>
      </c>
      <c r="M20" s="158" t="str">
        <v/>
      </c>
      <c r="N20" s="157" t="str">
        <v xml:space="preserve"> U. Wisc. Madison</v>
      </c>
      <c r="O20" s="162" t="str">
        <v/>
      </c>
      <c r="P20" s="160" t="str">
        <v>UWM - PTH</v>
      </c>
      <c r="Q20" s="169">
        <v>44515</v>
      </c>
      <c r="R20" s="151" t="str">
        <v xml:space="preserve"> Truck</v>
      </c>
      <c r="S20" s="152" t="str">
        <v>PTH - MCM</v>
      </c>
      <c r="T20" s="161" t="str">
        <v/>
      </c>
      <c r="U20" s="47" t="str">
        <v>USAP Vessel</v>
      </c>
      <c r="V20" s="154" t="str">
        <v>USAP Vessel</v>
      </c>
      <c r="W20" s="155" t="str">
        <v/>
      </c>
      <c r="X20" s="155" t="str">
        <v>-</v>
      </c>
      <c r="Y20" s="104">
        <v>44598</v>
      </c>
      <c r="Z20" s="157" t="str">
        <v/>
      </c>
      <c r="AA20" s="147" t="str">
        <v>LC-130</v>
      </c>
      <c r="AB20" s="156">
        <v>44880</v>
      </c>
      <c r="AC20" s="147" t="str">
        <v>Yes</v>
      </c>
      <c r="AD20" s="147" t="str">
        <v>FY22 inter</v>
      </c>
      <c r="AE20" s="147" t="str">
        <v>FY23 intra</v>
      </c>
      <c r="AF20" s="147" t="str">
        <v>D. Gibson</v>
      </c>
      <c r="AG20" s="147">
        <v>44477</v>
      </c>
      <c r="AH20" s="147" t="str">
        <v>I. McEwen</v>
      </c>
      <c r="AI20" s="147">
        <v>44477</v>
      </c>
      <c r="AJ20" s="147" t="str">
        <v>8' container moves with contents by LC130 or is broken down for movement by Basler</v>
      </c>
      <c r="AK20" s="61" t="str">
        <v/>
      </c>
    </row>
    <row r="21" spans="1:40" ht="47.25" hidden="1" customHeight="1">
      <c r="A21" s="24">
        <v>1.2</v>
      </c>
      <c r="B21" s="50" t="str">
        <v/>
      </c>
      <c r="C21" s="17" t="str">
        <v>20' Refit Container A</v>
      </c>
      <c r="D21" s="17" t="str">
        <v>Refit materials incl. submersible pumps, hardware, filtration components, fall arrest towers, tools, &amp; hose crimper</v>
      </c>
      <c r="E21" s="22">
        <v>240</v>
      </c>
      <c r="F21" s="22">
        <v>96</v>
      </c>
      <c r="G21" s="22">
        <v>102</v>
      </c>
      <c r="H21" s="22">
        <v>1</v>
      </c>
      <c r="I21" s="22">
        <v>1360</v>
      </c>
      <c r="J21" s="22">
        <v>17500</v>
      </c>
      <c r="K21" s="4">
        <v>17500</v>
      </c>
      <c r="L21" s="158" t="str">
        <v>estimated</v>
      </c>
      <c r="M21" s="158" t="str">
        <v/>
      </c>
      <c r="N21" s="157" t="str">
        <v xml:space="preserve"> U. Wisc. Madison</v>
      </c>
      <c r="O21" s="162" t="str">
        <v/>
      </c>
      <c r="P21" s="160" t="str">
        <v>UWM - PTH</v>
      </c>
      <c r="Q21" s="169">
        <v>44515</v>
      </c>
      <c r="R21" s="151" t="str">
        <v xml:space="preserve"> Truck</v>
      </c>
      <c r="S21" s="152" t="str">
        <v>PTH - MCM</v>
      </c>
      <c r="T21" s="161" t="str">
        <v/>
      </c>
      <c r="U21" s="47" t="str">
        <v>USAP Vessel</v>
      </c>
      <c r="V21" s="154" t="str">
        <v>USAP Vessel</v>
      </c>
      <c r="W21" s="155" t="str">
        <v/>
      </c>
      <c r="X21" s="155" t="str">
        <v>-</v>
      </c>
      <c r="Y21" s="104">
        <v>44598</v>
      </c>
      <c r="Z21" s="157" t="str">
        <v/>
      </c>
      <c r="AA21" s="147" t="str">
        <v>LC-130/SPoT</v>
      </c>
      <c r="AB21" s="156">
        <v>44896</v>
      </c>
      <c r="AC21" s="147" t="str">
        <v>Yes</v>
      </c>
      <c r="AD21" s="147" t="str">
        <v>FY22 inter</v>
      </c>
      <c r="AE21" s="147" t="str">
        <v>FY23 intra</v>
      </c>
      <c r="AF21" s="147" t="str">
        <v>D. Gibson</v>
      </c>
      <c r="AG21" s="147">
        <v>44477</v>
      </c>
      <c r="AH21" s="147" t="str">
        <v>I. McEwen</v>
      </c>
      <c r="AI21" s="147">
        <v>44477</v>
      </c>
      <c r="AJ21" s="147" t="str">
        <v>For air shipment container contents will need to be unloaded and palletized</v>
      </c>
      <c r="AK21" s="147" t="str">
        <v/>
      </c>
    </row>
    <row r="22" spans="1:40" ht="47.25" hidden="1">
      <c r="A22" s="24">
        <v>1.2</v>
      </c>
      <c r="B22" s="50" t="str">
        <v/>
      </c>
      <c r="C22" s="17" t="str">
        <v>20' Refit Container B</v>
      </c>
      <c r="D22" s="17" t="str">
        <v>Bulky materials incl. cable trays, vertical turbine pumps, vertical turbine pump motors, ladders, water tank doghouse/railing materials, 287 forks, generator parts, TU20 shaft, &amp; drill weight stack</v>
      </c>
      <c r="E22" s="22">
        <v>240</v>
      </c>
      <c r="F22" s="22">
        <v>96</v>
      </c>
      <c r="G22" s="22">
        <v>102</v>
      </c>
      <c r="H22" s="22">
        <v>1</v>
      </c>
      <c r="I22" s="22">
        <v>1360</v>
      </c>
      <c r="J22" s="22">
        <v>15500</v>
      </c>
      <c r="K22" s="4">
        <v>15500</v>
      </c>
      <c r="L22" s="22" t="str">
        <v>estimated</v>
      </c>
      <c r="M22" s="158" t="str">
        <v/>
      </c>
      <c r="N22" s="157" t="str">
        <v xml:space="preserve"> U. Wisc. Madison</v>
      </c>
      <c r="O22" s="162" t="str">
        <v/>
      </c>
      <c r="P22" s="160" t="str">
        <v>UWM - PTH</v>
      </c>
      <c r="Q22" s="169">
        <v>44515</v>
      </c>
      <c r="R22" s="151" t="str">
        <v>Truck</v>
      </c>
      <c r="S22" s="152" t="str">
        <v>PTH - MCM</v>
      </c>
      <c r="T22" s="153" t="str">
        <v/>
      </c>
      <c r="U22" s="47" t="str">
        <v>USAP Vessel</v>
      </c>
      <c r="V22" s="154" t="str">
        <v>USAP Vessel</v>
      </c>
      <c r="W22" s="155" t="str">
        <v/>
      </c>
      <c r="X22" s="155" t="str">
        <v>-</v>
      </c>
      <c r="Y22" s="104">
        <v>44598</v>
      </c>
      <c r="Z22" s="157" t="str">
        <v/>
      </c>
      <c r="AA22" s="147" t="str">
        <v>LC-130/SPoT</v>
      </c>
      <c r="AB22" s="156">
        <v>44910</v>
      </c>
      <c r="AC22" s="147" t="str">
        <v>Yes</v>
      </c>
      <c r="AD22" s="147" t="str">
        <v>FY22 inter</v>
      </c>
      <c r="AE22" s="147" t="str">
        <v>FY23 intra</v>
      </c>
      <c r="AF22" s="147" t="str">
        <v>D. Gibson</v>
      </c>
      <c r="AG22" s="147">
        <v>44477</v>
      </c>
      <c r="AH22" s="147" t="str">
        <v>I. McEwen</v>
      </c>
      <c r="AI22" s="147">
        <v>44477</v>
      </c>
      <c r="AJ22" s="147" t="str">
        <v>For air shipment container contents will need to be unloaded and palletized</v>
      </c>
      <c r="AK22" s="147" t="str">
        <v/>
      </c>
    </row>
    <row r="23" spans="1:40" ht="79.5" hidden="1" customHeight="1">
      <c r="A23" s="24">
        <v>1.2</v>
      </c>
      <c r="B23" s="50" t="str">
        <v/>
      </c>
      <c r="C23" s="17" t="str">
        <v>ARA Trailer</v>
      </c>
      <c r="D23" s="1" t="str">
        <v>Enclosed trailer on skis housing 35kw generator</v>
      </c>
      <c r="E23" s="158">
        <v>192</v>
      </c>
      <c r="F23" s="158">
        <v>96</v>
      </c>
      <c r="G23" s="158">
        <v>88</v>
      </c>
      <c r="H23" s="22">
        <v>1</v>
      </c>
      <c r="I23" s="22">
        <v>938.66666666666663</v>
      </c>
      <c r="J23" s="22">
        <v>4860</v>
      </c>
      <c r="K23" s="4">
        <v>4860</v>
      </c>
      <c r="L23" s="22" t="str">
        <v>actual</v>
      </c>
      <c r="M23" s="22" t="str">
        <v>FLAMMABLE liquid power engine</v>
      </c>
      <c r="N23" s="24" t="str">
        <v xml:space="preserve"> U. Wisc. Madison</v>
      </c>
      <c r="O23" s="100" t="str">
        <v/>
      </c>
      <c r="P23" s="160" t="str">
        <v>UWM - PTH</v>
      </c>
      <c r="Q23" s="169">
        <v>44515</v>
      </c>
      <c r="R23" s="151" t="str">
        <v xml:space="preserve"> Truck</v>
      </c>
      <c r="S23" s="152" t="str">
        <v>PTH - MCM</v>
      </c>
      <c r="T23" s="161" t="str">
        <v/>
      </c>
      <c r="U23" s="153" t="str">
        <v>USAP Vessel</v>
      </c>
      <c r="V23" s="154" t="str">
        <v>USAP Vessel</v>
      </c>
      <c r="W23" s="155" t="str">
        <v/>
      </c>
      <c r="X23" s="155" t="str">
        <v>-</v>
      </c>
      <c r="Y23" s="104">
        <v>44598</v>
      </c>
      <c r="Z23" s="157" t="str">
        <v/>
      </c>
      <c r="AA23" s="147" t="str">
        <v>LC-130/SPoT</v>
      </c>
      <c r="AB23" s="156">
        <v>44910</v>
      </c>
      <c r="AC23" s="147" t="str">
        <v>Yes*</v>
      </c>
      <c r="AD23" s="147" t="str">
        <v>FY22 inter</v>
      </c>
      <c r="AE23" s="147" t="str">
        <v>FY23 intra</v>
      </c>
      <c r="AF23" s="147" t="str">
        <v>D. Gibson</v>
      </c>
      <c r="AG23" s="147">
        <v>44477</v>
      </c>
      <c r="AH23" s="147" t="str">
        <v>I. McEwen</v>
      </c>
      <c r="AI23" s="147">
        <v>44477</v>
      </c>
      <c r="AJ23" s="147" t="str">
        <v>*If this shipment is delayed 480 volt power generation support will be required in FW YR 1 by the contractor. Aside from the CRREL generator (far larger than required with high fuel burn rate) the capacity does not currently exist at the Pole.</v>
      </c>
      <c r="AK23" s="61" t="str">
        <v/>
      </c>
    </row>
    <row r="24" spans="1:40" ht="36.75" hidden="1" customHeight="1">
      <c r="A24" s="24">
        <v>1.2</v>
      </c>
      <c r="B24" s="50" t="str">
        <v/>
      </c>
      <c r="C24" s="17" t="str">
        <v>Return Water Cable Reel (RWCR)</v>
      </c>
      <c r="D24" s="17" t="str">
        <v>Smaller reel - can fit in 20' container. Required onsite in FY23 for final integration and pre-drill activites</v>
      </c>
      <c r="E24" s="158">
        <v>112</v>
      </c>
      <c r="F24" s="158">
        <v>80</v>
      </c>
      <c r="G24" s="158">
        <v>80</v>
      </c>
      <c r="H24" s="22">
        <v>1</v>
      </c>
      <c r="I24" s="22">
        <v>414.81481481481484</v>
      </c>
      <c r="J24" s="22">
        <v>4000</v>
      </c>
      <c r="K24" s="4">
        <v>4000</v>
      </c>
      <c r="L24" s="158" t="str">
        <v>actual</v>
      </c>
      <c r="M24" s="158" t="str">
        <v/>
      </c>
      <c r="N24" s="157" t="str">
        <v xml:space="preserve"> U. Wisc. Madison</v>
      </c>
      <c r="O24" s="162" t="str">
        <v/>
      </c>
      <c r="P24" s="160" t="str">
        <v>UWM - PTH</v>
      </c>
      <c r="Q24" s="169">
        <v>44515</v>
      </c>
      <c r="R24" s="151" t="str">
        <v xml:space="preserve"> Truck</v>
      </c>
      <c r="S24" s="152" t="str">
        <v>PTH - MCM</v>
      </c>
      <c r="T24" s="161" t="str">
        <v/>
      </c>
      <c r="U24" s="47" t="str">
        <v>USAP Vessel</v>
      </c>
      <c r="V24" s="154" t="str">
        <v>USAP Vessel</v>
      </c>
      <c r="W24" s="155" t="str">
        <v/>
      </c>
      <c r="X24" s="155" t="str">
        <v>-</v>
      </c>
      <c r="Y24" s="104">
        <v>44598</v>
      </c>
      <c r="Z24" s="157" t="str">
        <v/>
      </c>
      <c r="AA24" s="147" t="str">
        <v>LC-130/SPoT</v>
      </c>
      <c r="AB24" s="156">
        <v>44927</v>
      </c>
      <c r="AC24" s="147" t="str">
        <v>Yes</v>
      </c>
      <c r="AD24" s="147" t="str">
        <v>FY22 inter</v>
      </c>
      <c r="AE24" s="147" t="str">
        <v>FY23 intra</v>
      </c>
      <c r="AF24" s="147" t="str">
        <v>D. Gibson</v>
      </c>
      <c r="AG24" s="147">
        <v>44477</v>
      </c>
      <c r="AH24" s="147" t="str">
        <v>I. McEwen</v>
      </c>
      <c r="AI24" s="147">
        <v>44477</v>
      </c>
      <c r="AJ24" s="147" t="str">
        <v>Weight from Gen 1 shipment information see picture</v>
      </c>
      <c r="AK24" s="61" t="str">
        <v/>
      </c>
    </row>
    <row r="25" spans="1:40" ht="27.75" hidden="1" customHeight="1">
      <c r="A25" s="24">
        <v>1.2</v>
      </c>
      <c r="B25" s="50" t="str">
        <v/>
      </c>
      <c r="C25" s="17" t="str">
        <v>Main Cable Reel  (MCR)</v>
      </c>
      <c r="D25" s="17" t="str">
        <v xml:space="preserve">Required onsite in FY23 for final integration and pre-drill activites. Large cable reel - will require flat rack on vessel             </v>
      </c>
      <c r="E25" s="158">
        <v>140</v>
      </c>
      <c r="F25" s="158">
        <v>96</v>
      </c>
      <c r="G25" s="158">
        <v>95</v>
      </c>
      <c r="H25" s="22">
        <v>1</v>
      </c>
      <c r="I25" s="22">
        <v>738.88888888888891</v>
      </c>
      <c r="J25" s="22">
        <v>12500</v>
      </c>
      <c r="K25" s="4">
        <v>12500</v>
      </c>
      <c r="L25" s="158" t="str">
        <v>actual</v>
      </c>
      <c r="M25" s="158" t="str">
        <v/>
      </c>
      <c r="N25" s="157" t="str">
        <v xml:space="preserve"> U. Wisc. Madison</v>
      </c>
      <c r="O25" s="162" t="str">
        <v/>
      </c>
      <c r="P25" s="160" t="str">
        <v>UWM - PTH</v>
      </c>
      <c r="Q25" s="169">
        <v>44515</v>
      </c>
      <c r="R25" s="151" t="str">
        <v xml:space="preserve"> Truck</v>
      </c>
      <c r="S25" s="152" t="str">
        <v>PTH - MCM</v>
      </c>
      <c r="T25" s="161" t="str">
        <v/>
      </c>
      <c r="U25" s="47" t="str">
        <v>USAP Vessel</v>
      </c>
      <c r="V25" s="154" t="str">
        <v>USAP Vessel</v>
      </c>
      <c r="W25" s="155" t="str">
        <v/>
      </c>
      <c r="X25" s="155" t="str">
        <v>-</v>
      </c>
      <c r="Y25" s="104">
        <v>44598</v>
      </c>
      <c r="Z25" s="157" t="str">
        <v/>
      </c>
      <c r="AA25" s="147" t="str">
        <v>LC-130/SPoT</v>
      </c>
      <c r="AB25" s="156">
        <v>44927</v>
      </c>
      <c r="AC25" s="147" t="str">
        <v>Yes</v>
      </c>
      <c r="AD25" s="147" t="str">
        <v>FY22 inter</v>
      </c>
      <c r="AE25" s="147" t="str">
        <v>FY23 intra</v>
      </c>
      <c r="AF25" s="147" t="str">
        <v>D. Gibson</v>
      </c>
      <c r="AG25" s="147">
        <v>44477</v>
      </c>
      <c r="AH25" s="147" t="str">
        <v>I. McEwen</v>
      </c>
      <c r="AI25" s="147">
        <v>44477</v>
      </c>
      <c r="AJ25" s="147" t="str">
        <v>Required onsite in FS Y1 for final integration and pre-drill activities</v>
      </c>
      <c r="AK25" s="61" t="str">
        <v/>
      </c>
    </row>
    <row r="26" spans="1:40" s="13" customFormat="1" ht="47.25" hidden="1">
      <c r="A26" s="24">
        <v>1.2</v>
      </c>
      <c r="B26" s="50" t="str">
        <v/>
      </c>
      <c r="C26" s="17" t="str">
        <v>Controls infrastructure - Motor drives, PLCs, electrical hardware, and motor drive mounting kits</v>
      </c>
      <c r="D26" s="17" t="str">
        <v>Components and equipment to support field season 1 controls system tasking - ComSur - Do Not Freeze</v>
      </c>
      <c r="E26" s="22">
        <v>96</v>
      </c>
      <c r="F26" s="22">
        <v>48</v>
      </c>
      <c r="G26" s="22">
        <v>48</v>
      </c>
      <c r="H26" s="22">
        <v>1</v>
      </c>
      <c r="I26" s="22">
        <v>128</v>
      </c>
      <c r="J26" s="22">
        <v>3000</v>
      </c>
      <c r="K26" s="4">
        <v>3000</v>
      </c>
      <c r="L26" s="158" t="str">
        <v>estimated</v>
      </c>
      <c r="M26" s="158" t="str">
        <v>DNF</v>
      </c>
      <c r="N26" s="157" t="str">
        <v xml:space="preserve"> U. Wisc. Madison</v>
      </c>
      <c r="O26" s="162" t="str">
        <v/>
      </c>
      <c r="P26" s="160" t="str">
        <v>UWM - PTH</v>
      </c>
      <c r="Q26" s="169">
        <v>44682</v>
      </c>
      <c r="R26" s="151" t="str">
        <v>Truck</v>
      </c>
      <c r="S26" s="152" t="str">
        <v>PTH - CHC</v>
      </c>
      <c r="T26" s="153" t="str">
        <v/>
      </c>
      <c r="U26" s="153" t="str">
        <v>ComSur</v>
      </c>
      <c r="V26" s="154" t="str">
        <v>CHC-MCM</v>
      </c>
      <c r="W26" s="155" t="str">
        <v/>
      </c>
      <c r="X26" s="155" t="str">
        <v>USAP Air</v>
      </c>
      <c r="Y26" s="162">
        <v>44866</v>
      </c>
      <c r="Z26" s="157" t="str">
        <v/>
      </c>
      <c r="AA26" s="157" t="str">
        <v>LC-130</v>
      </c>
      <c r="AB26" s="162">
        <v>44896</v>
      </c>
      <c r="AC26" s="159" t="str">
        <v>Yes</v>
      </c>
      <c r="AD26" s="147" t="str">
        <v>FY23 inter</v>
      </c>
      <c r="AE26" s="147" t="str">
        <v>FY23 intra</v>
      </c>
      <c r="AF26" s="147" t="str">
        <v>D. Gibson</v>
      </c>
      <c r="AG26" s="147">
        <v>44477</v>
      </c>
      <c r="AH26" s="147" t="str">
        <v>I. McEwen</v>
      </c>
      <c r="AI26" s="147">
        <v>44477</v>
      </c>
      <c r="AJ26" s="159" t="str">
        <v>Weight estimated</v>
      </c>
      <c r="AK26" s="65" t="str">
        <v/>
      </c>
    </row>
    <row r="27" spans="1:40" ht="31.5" hidden="1">
      <c r="A27" s="35">
        <v>1.4</v>
      </c>
      <c r="B27" s="51" t="str">
        <v/>
      </c>
      <c r="C27" s="21" t="str">
        <v>ICL power and timing electronics</v>
      </c>
      <c r="D27" s="20" t="str">
        <v>1 crate containing rackmount electronics for power and timing systems - Do Not Freeze</v>
      </c>
      <c r="E27" s="36">
        <v>96</v>
      </c>
      <c r="F27" s="36">
        <v>48</v>
      </c>
      <c r="G27" s="36">
        <v>48</v>
      </c>
      <c r="H27" s="23">
        <v>1</v>
      </c>
      <c r="I27" s="22">
        <v>128</v>
      </c>
      <c r="J27" s="22">
        <v>600</v>
      </c>
      <c r="K27" s="4">
        <v>600</v>
      </c>
      <c r="L27" s="36" t="str">
        <v>estimated</v>
      </c>
      <c r="M27" s="8" t="str">
        <v>DNF</v>
      </c>
      <c r="N27" s="163" t="str">
        <v xml:space="preserve"> U. Wisc. Madison</v>
      </c>
      <c r="O27" s="156">
        <v>45139</v>
      </c>
      <c r="P27" s="102" t="str">
        <v>UWM - PTH</v>
      </c>
      <c r="Q27" s="169">
        <v>45139</v>
      </c>
      <c r="R27" s="151" t="str">
        <v>Truck</v>
      </c>
      <c r="S27" s="152" t="str">
        <v>PTH - CHC</v>
      </c>
      <c r="T27" s="153" t="str">
        <v/>
      </c>
      <c r="U27" s="153" t="str">
        <v>ComSur</v>
      </c>
      <c r="V27" s="154" t="str">
        <v>CHC-MCM</v>
      </c>
      <c r="W27" s="155" t="str">
        <v/>
      </c>
      <c r="X27" s="155" t="str">
        <v>USAP Air</v>
      </c>
      <c r="Y27" s="156">
        <v>45231</v>
      </c>
      <c r="Z27" s="157" t="str">
        <v/>
      </c>
      <c r="AA27" s="147" t="str">
        <v>LC-130</v>
      </c>
      <c r="AB27" s="156">
        <v>45261</v>
      </c>
      <c r="AC27" s="147" t="str">
        <v>Yes</v>
      </c>
      <c r="AD27" s="147" t="str">
        <v>FY24 inter</v>
      </c>
      <c r="AE27" s="147" t="str">
        <v>FY24 intra</v>
      </c>
      <c r="AF27" s="147" t="str">
        <v>J. Kelley</v>
      </c>
      <c r="AG27" s="147">
        <v>44481</v>
      </c>
      <c r="AH27" s="147" t="str">
        <v>D. Tosi</v>
      </c>
      <c r="AI27" s="147">
        <v>44481</v>
      </c>
      <c r="AJ27" s="147" t="str">
        <v/>
      </c>
      <c r="AK27" s="147" t="str">
        <v/>
      </c>
    </row>
    <row r="28" spans="1:40" ht="33.75" hidden="1" customHeight="1">
      <c r="A28" s="35">
        <v>1.4</v>
      </c>
      <c r="B28" s="51" t="str">
        <v/>
      </c>
      <c r="C28" s="21" t="str">
        <v>ICL patch cables and patch panels</v>
      </c>
      <c r="D28" s="3" t="str">
        <v>Standard vessel shipping - can overwinter in McM if shipped earlier - Do Not  Deep Freeze</v>
      </c>
      <c r="E28" s="36">
        <v>96</v>
      </c>
      <c r="F28" s="36">
        <v>48</v>
      </c>
      <c r="G28" s="36">
        <v>48</v>
      </c>
      <c r="H28" s="23">
        <v>1</v>
      </c>
      <c r="I28" s="22">
        <v>128</v>
      </c>
      <c r="J28" s="22">
        <v>1200</v>
      </c>
      <c r="K28" s="4">
        <v>1200</v>
      </c>
      <c r="L28" s="36" t="str">
        <v>estimated</v>
      </c>
      <c r="M28" s="8" t="str">
        <v>DNDF [TBD]</v>
      </c>
      <c r="N28" s="163" t="str">
        <v xml:space="preserve"> U. Wisc. Madison</v>
      </c>
      <c r="O28" s="156">
        <v>45078</v>
      </c>
      <c r="P28" s="102" t="str">
        <v>UWM - PTH</v>
      </c>
      <c r="Q28" s="169">
        <v>45139</v>
      </c>
      <c r="R28" s="151" t="str">
        <v>Truck</v>
      </c>
      <c r="S28" s="152" t="str">
        <v>PTH - CHC</v>
      </c>
      <c r="T28" s="153" t="str">
        <v/>
      </c>
      <c r="U28" s="153" t="str">
        <v>ComSur</v>
      </c>
      <c r="V28" s="154" t="str">
        <v>CHC-MCM</v>
      </c>
      <c r="W28" s="155" t="str">
        <v/>
      </c>
      <c r="X28" s="155" t="str">
        <v>USAP Air</v>
      </c>
      <c r="Y28" s="156">
        <v>45231</v>
      </c>
      <c r="Z28" s="157" t="str">
        <v/>
      </c>
      <c r="AA28" s="163" t="str">
        <v>LC-130</v>
      </c>
      <c r="AB28" s="156">
        <v>45261</v>
      </c>
      <c r="AC28" s="147" t="str">
        <v>Yes</v>
      </c>
      <c r="AD28" s="147" t="str">
        <v>FY24 inter</v>
      </c>
      <c r="AE28" s="147" t="str">
        <v>FY24 intra</v>
      </c>
      <c r="AF28" s="147" t="str">
        <v>J. Kelley</v>
      </c>
      <c r="AG28" s="147">
        <v>44481</v>
      </c>
      <c r="AH28" s="147" t="str">
        <v>D. Tosi</v>
      </c>
      <c r="AI28" s="147">
        <v>44481</v>
      </c>
      <c r="AJ28" s="147" t="str">
        <v xml:space="preserve">(*) storage in McMurdo pending low temperature test </v>
      </c>
      <c r="AK28" s="147" t="str">
        <v/>
      </c>
    </row>
    <row r="29" spans="1:40" s="27" customFormat="1" ht="31.5" hidden="1">
      <c r="A29" s="10">
        <v>1.2</v>
      </c>
      <c r="B29" s="50" t="str">
        <v/>
      </c>
      <c r="C29" s="14" t="str">
        <v>ARA Drill System Components - Crate 1</v>
      </c>
      <c r="D29" s="14" t="str">
        <v>ARA (Antarctic Rodwell Appartus) - downhole pump controller, ePump controller, splash cam kit, and accessories - Do Not Freeze</v>
      </c>
      <c r="E29" s="4">
        <v>96</v>
      </c>
      <c r="F29" s="4">
        <v>48</v>
      </c>
      <c r="G29" s="4">
        <v>48</v>
      </c>
      <c r="H29" s="4">
        <v>1</v>
      </c>
      <c r="I29" s="22">
        <v>128</v>
      </c>
      <c r="J29" s="22">
        <v>1200</v>
      </c>
      <c r="K29" s="4">
        <v>1200</v>
      </c>
      <c r="L29" s="4" t="str">
        <v>estimated</v>
      </c>
      <c r="M29" s="4" t="str">
        <v>DNF</v>
      </c>
      <c r="N29" s="10" t="str">
        <v xml:space="preserve"> U. Wisc. Madison</v>
      </c>
      <c r="O29" s="78" t="str">
        <v/>
      </c>
      <c r="P29" s="102" t="str">
        <v>UWM - PTH</v>
      </c>
      <c r="Q29" s="99">
        <v>44682</v>
      </c>
      <c r="R29" s="103" t="str">
        <v xml:space="preserve"> Truck</v>
      </c>
      <c r="S29" s="152" t="str">
        <v>PTH - CHC</v>
      </c>
      <c r="T29" s="101" t="str">
        <v/>
      </c>
      <c r="U29" s="153" t="str">
        <v>ComSur</v>
      </c>
      <c r="V29" s="154" t="str">
        <v>CHC-MCM</v>
      </c>
      <c r="W29" s="79" t="str">
        <v/>
      </c>
      <c r="X29" s="155" t="str">
        <v>USAP Air</v>
      </c>
      <c r="Y29" s="162">
        <v>44866</v>
      </c>
      <c r="Z29" s="10" t="str">
        <v/>
      </c>
      <c r="AA29" s="10" t="str">
        <v xml:space="preserve">LC-130 </v>
      </c>
      <c r="AB29" s="78">
        <v>44896</v>
      </c>
      <c r="AC29" s="26" t="str">
        <v>Yes</v>
      </c>
      <c r="AD29" s="147" t="str">
        <v>FY23 inter</v>
      </c>
      <c r="AE29" s="147" t="str">
        <v>FY23 intra</v>
      </c>
      <c r="AF29" s="147" t="str">
        <v>D. Gibson</v>
      </c>
      <c r="AG29" s="147">
        <v>44477</v>
      </c>
      <c r="AH29" s="147" t="str">
        <v>I. McEwen</v>
      </c>
      <c r="AI29" s="147">
        <v>44477</v>
      </c>
      <c r="AJ29" s="66" t="str">
        <v/>
      </c>
      <c r="AK29" s="66" t="str">
        <v/>
      </c>
    </row>
    <row r="30" spans="1:40" s="27" customFormat="1" ht="31.5" hidden="1">
      <c r="A30" s="10">
        <v>1.2</v>
      </c>
      <c r="B30" s="50" t="str">
        <v/>
      </c>
      <c r="C30" s="14" t="str">
        <v>ARA Drill System Components - Crate 2</v>
      </c>
      <c r="D30" s="14" t="str">
        <v>ARA (Antarctic Rodwell Appartus) - new downhole pumps, spares, accessories and tools</v>
      </c>
      <c r="E30" s="4">
        <v>96</v>
      </c>
      <c r="F30" s="4">
        <v>48</v>
      </c>
      <c r="G30" s="4">
        <v>48</v>
      </c>
      <c r="H30" s="4">
        <v>1</v>
      </c>
      <c r="I30" s="22">
        <v>128</v>
      </c>
      <c r="J30" s="22">
        <v>1200</v>
      </c>
      <c r="K30" s="4">
        <v>1200</v>
      </c>
      <c r="L30" s="4" t="str">
        <v>estimated</v>
      </c>
      <c r="M30" s="4" t="str">
        <v/>
      </c>
      <c r="N30" s="10" t="str">
        <v xml:space="preserve"> U. Wisc. Madison</v>
      </c>
      <c r="O30" s="78" t="str">
        <v/>
      </c>
      <c r="P30" s="102" t="str">
        <v>UWM - PTH</v>
      </c>
      <c r="Q30" s="99">
        <v>44682</v>
      </c>
      <c r="R30" s="103" t="str">
        <v xml:space="preserve"> Truck</v>
      </c>
      <c r="S30" s="152" t="str">
        <v>PTH - CHC</v>
      </c>
      <c r="T30" s="101" t="str">
        <v/>
      </c>
      <c r="U30" s="153" t="str">
        <v>ComSur</v>
      </c>
      <c r="V30" s="154" t="str">
        <v>CHC-MCM</v>
      </c>
      <c r="W30" s="79" t="str">
        <v/>
      </c>
      <c r="X30" s="155" t="str">
        <v>USAP Air</v>
      </c>
      <c r="Y30" s="162">
        <v>44866</v>
      </c>
      <c r="Z30" s="10" t="str">
        <v/>
      </c>
      <c r="AA30" s="26" t="str">
        <v>LC-130/SPoT</v>
      </c>
      <c r="AB30" s="78">
        <v>44896</v>
      </c>
      <c r="AC30" s="26" t="str">
        <v>Yes</v>
      </c>
      <c r="AD30" s="147" t="str">
        <v>FY23 inter</v>
      </c>
      <c r="AE30" s="147" t="str">
        <v>FY23 intra</v>
      </c>
      <c r="AF30" s="147" t="str">
        <v>D. Gibson</v>
      </c>
      <c r="AG30" s="147">
        <v>44477</v>
      </c>
      <c r="AH30" s="147" t="str">
        <v>I. McEwen</v>
      </c>
      <c r="AI30" s="147">
        <v>44477</v>
      </c>
      <c r="AJ30" s="66" t="str">
        <v/>
      </c>
      <c r="AK30" s="66" t="str">
        <v/>
      </c>
    </row>
    <row r="31" spans="1:40" ht="41.1" hidden="1" customHeight="1">
      <c r="A31" s="10">
        <v>1.2</v>
      </c>
      <c r="B31" s="50" t="str">
        <v/>
      </c>
      <c r="C31" s="14" t="str">
        <v>Camp  Hose - currently staged at PSL</v>
      </c>
      <c r="D31" s="14" t="str">
        <v>Two spools of hose - 348 cf / 4990 lbs each. Required for SES set-up - no DNDF requirement.</v>
      </c>
      <c r="E31" s="4">
        <v>92</v>
      </c>
      <c r="F31" s="4">
        <v>92</v>
      </c>
      <c r="G31" s="4">
        <v>71</v>
      </c>
      <c r="H31" s="4">
        <v>2</v>
      </c>
      <c r="I31" s="22">
        <v>695.53703703703707</v>
      </c>
      <c r="J31" s="22">
        <v>4990</v>
      </c>
      <c r="K31" s="4">
        <v>9980</v>
      </c>
      <c r="L31" s="168" t="str">
        <v>actual</v>
      </c>
      <c r="M31" s="168" t="str">
        <v/>
      </c>
      <c r="N31" s="163" t="str">
        <v xml:space="preserve"> U. Wisc. Madison</v>
      </c>
      <c r="O31" s="156" t="str">
        <v/>
      </c>
      <c r="P31" s="151" t="str">
        <v>UWM-PTH</v>
      </c>
      <c r="Q31" s="99">
        <v>44880</v>
      </c>
      <c r="R31" s="151" t="str">
        <v>Truck</v>
      </c>
      <c r="S31" s="152" t="str">
        <v>PTH - MCM</v>
      </c>
      <c r="T31" s="12" t="str">
        <v/>
      </c>
      <c r="U31" s="153" t="str">
        <v>USAP Vessel</v>
      </c>
      <c r="V31" s="39" t="str">
        <v>USAP Vessel</v>
      </c>
      <c r="W31" s="155" t="str">
        <v/>
      </c>
      <c r="X31" s="155" t="str">
        <v>-</v>
      </c>
      <c r="Y31" s="104">
        <v>44598</v>
      </c>
      <c r="Z31" s="157" t="str">
        <v/>
      </c>
      <c r="AA31" s="147" t="str">
        <v>LC-130/SPoT</v>
      </c>
      <c r="AB31" s="156">
        <v>45261</v>
      </c>
      <c r="AC31" s="147" t="str">
        <v>Yes</v>
      </c>
      <c r="AD31" s="147" t="str">
        <v>FY22 inter</v>
      </c>
      <c r="AE31" s="147" t="str">
        <v>FY24 intra</v>
      </c>
      <c r="AF31" s="147" t="str">
        <v>D. Gibson</v>
      </c>
      <c r="AG31" s="147">
        <v>44477</v>
      </c>
      <c r="AH31" s="147" t="str">
        <v>I. McEwen</v>
      </c>
      <c r="AI31" s="147">
        <v>44477</v>
      </c>
      <c r="AJ31" s="147" t="str">
        <v/>
      </c>
      <c r="AK31" s="147" t="str">
        <v/>
      </c>
    </row>
    <row r="32" spans="1:40" ht="31.5" hidden="1">
      <c r="A32" s="25">
        <v>1.2</v>
      </c>
      <c r="B32" s="48" t="str">
        <v/>
      </c>
      <c r="C32" s="3" t="str">
        <v>Bull wheel</v>
      </c>
      <c r="D32" s="3" t="str">
        <v>Bull wheel assembly - used to install main cable on reel in event of main cable damage/failure</v>
      </c>
      <c r="E32" s="4">
        <v>88</v>
      </c>
      <c r="F32" s="4">
        <v>58</v>
      </c>
      <c r="G32" s="4">
        <v>97</v>
      </c>
      <c r="H32" s="23">
        <v>1</v>
      </c>
      <c r="I32" s="22">
        <v>286.50925925925924</v>
      </c>
      <c r="J32" s="22">
        <v>2880</v>
      </c>
      <c r="K32" s="4">
        <v>2880</v>
      </c>
      <c r="L32" s="23" t="str">
        <v>actual</v>
      </c>
      <c r="M32" s="6" t="str">
        <v/>
      </c>
      <c r="N32" s="163" t="str">
        <v xml:space="preserve"> U. Wisc. Madison</v>
      </c>
      <c r="O32" s="156" t="str">
        <v/>
      </c>
      <c r="P32" s="160" t="str">
        <v>UWM - PTH</v>
      </c>
      <c r="Q32" s="169">
        <v>44880</v>
      </c>
      <c r="R32" s="151" t="str">
        <v>Truck</v>
      </c>
      <c r="S32" s="152" t="str">
        <v>PTH - MCM</v>
      </c>
      <c r="T32" s="153" t="str">
        <v/>
      </c>
      <c r="U32" s="153" t="str">
        <v>USAP Vessel</v>
      </c>
      <c r="V32" s="154" t="str">
        <v>USAP Vessel</v>
      </c>
      <c r="W32" s="155" t="str">
        <v/>
      </c>
      <c r="X32" s="155" t="str">
        <v>-</v>
      </c>
      <c r="Y32" s="156">
        <v>44963</v>
      </c>
      <c r="Z32" s="157" t="str">
        <v/>
      </c>
      <c r="AA32" s="147" t="str">
        <v>LC-130/SPoT</v>
      </c>
      <c r="AB32" s="156">
        <v>45323</v>
      </c>
      <c r="AC32" s="147" t="str">
        <v>No</v>
      </c>
      <c r="AD32" s="147" t="str">
        <v>FY23 inter</v>
      </c>
      <c r="AE32" s="147" t="str">
        <v>FY24 intra</v>
      </c>
      <c r="AF32" s="147" t="str">
        <v>D. Gibson</v>
      </c>
      <c r="AG32" s="147">
        <v>44477</v>
      </c>
      <c r="AH32" s="147" t="str">
        <v>I. McEwen</v>
      </c>
      <c r="AI32" s="147">
        <v>44477</v>
      </c>
      <c r="AJ32" s="147" t="str">
        <v>Weight and cube used from Gen 1 shipping label still on bull wheel.</v>
      </c>
      <c r="AK32" s="147" t="str">
        <v/>
      </c>
    </row>
    <row r="33" spans="1:38" ht="31.5" hidden="1">
      <c r="A33" s="25">
        <v>1.2</v>
      </c>
      <c r="B33" s="48" t="str">
        <v/>
      </c>
      <c r="C33" s="3" t="str">
        <v>Load member cable reel</v>
      </c>
      <c r="D33" s="3" t="str">
        <v>Cable Reel used to deploy downhole load member during string installation</v>
      </c>
      <c r="E33" s="4">
        <v>84</v>
      </c>
      <c r="F33" s="4">
        <v>60</v>
      </c>
      <c r="G33" s="4">
        <v>48</v>
      </c>
      <c r="H33" s="23">
        <v>1</v>
      </c>
      <c r="I33" s="22">
        <v>140</v>
      </c>
      <c r="J33" s="22">
        <v>3800</v>
      </c>
      <c r="K33" s="4">
        <v>3800</v>
      </c>
      <c r="L33" s="23" t="str">
        <v>estimated</v>
      </c>
      <c r="M33" s="6" t="str">
        <v/>
      </c>
      <c r="N33" s="163" t="str">
        <v xml:space="preserve"> U. Wisc. Madison</v>
      </c>
      <c r="O33" s="156" t="str">
        <v/>
      </c>
      <c r="P33" s="160" t="str">
        <v>UWM - PTH</v>
      </c>
      <c r="Q33" s="169">
        <v>44880</v>
      </c>
      <c r="R33" s="151" t="str">
        <v>Truck</v>
      </c>
      <c r="S33" s="152" t="str">
        <v>PTH - MCM</v>
      </c>
      <c r="T33" s="153" t="str">
        <v/>
      </c>
      <c r="U33" s="153" t="str">
        <v>USAP Vessel</v>
      </c>
      <c r="V33" s="154" t="str">
        <v>USAP Vessel</v>
      </c>
      <c r="W33" s="155" t="str">
        <v/>
      </c>
      <c r="X33" s="155" t="str">
        <v>-</v>
      </c>
      <c r="Y33" s="156">
        <v>44963</v>
      </c>
      <c r="Z33" s="157" t="str">
        <v/>
      </c>
      <c r="AA33" s="147" t="str">
        <v>LC-130/SPoT</v>
      </c>
      <c r="AB33" s="156">
        <v>45275</v>
      </c>
      <c r="AC33" s="147" t="str">
        <v>Yes</v>
      </c>
      <c r="AD33" s="147" t="str">
        <v>FY23 inter</v>
      </c>
      <c r="AE33" s="147" t="str">
        <v>FY24 intra</v>
      </c>
      <c r="AF33" s="147" t="str">
        <v>D. Gibson</v>
      </c>
      <c r="AG33" s="147">
        <v>44477</v>
      </c>
      <c r="AH33" s="147" t="str">
        <v>I. McEwen</v>
      </c>
      <c r="AI33" s="147">
        <v>44477</v>
      </c>
      <c r="AJ33" s="147" t="str">
        <v>Required onsite in FW YR 2 for integration - recent addition, still in development</v>
      </c>
      <c r="AK33" s="147" t="str">
        <v/>
      </c>
    </row>
    <row r="34" spans="1:38" ht="61.5" hidden="1" customHeight="1">
      <c r="A34" s="25">
        <v>1.2</v>
      </c>
      <c r="B34" s="48" t="str">
        <v/>
      </c>
      <c r="C34" s="3" t="str">
        <v>DOM Handling Facility (DHF)</v>
      </c>
      <c r="D34" s="3" t="str">
        <v>Standard vessel shipping - can overwinter in McM.</v>
      </c>
      <c r="E34" s="23">
        <v>240</v>
      </c>
      <c r="F34" s="23">
        <v>96</v>
      </c>
      <c r="G34" s="23">
        <v>96</v>
      </c>
      <c r="H34" s="23">
        <v>1</v>
      </c>
      <c r="I34" s="22">
        <v>1280</v>
      </c>
      <c r="J34" s="22">
        <v>12000</v>
      </c>
      <c r="K34" s="4">
        <v>12000</v>
      </c>
      <c r="L34" s="148" t="str">
        <v>estimated</v>
      </c>
      <c r="M34" s="170" t="str">
        <v/>
      </c>
      <c r="N34" s="163" t="str">
        <v xml:space="preserve"> U. Wisc. Madison</v>
      </c>
      <c r="O34" s="156" t="str">
        <v/>
      </c>
      <c r="P34" s="160" t="str">
        <v>UWM - PTH</v>
      </c>
      <c r="Q34" s="169">
        <v>44880</v>
      </c>
      <c r="R34" s="151" t="str">
        <v>Truck</v>
      </c>
      <c r="S34" s="153" t="str">
        <v>PTH - MCM</v>
      </c>
      <c r="T34" s="153" t="str">
        <v/>
      </c>
      <c r="U34" s="153" t="str">
        <v>USAP Vessel</v>
      </c>
      <c r="V34" s="155" t="str">
        <v>USAP Vessel</v>
      </c>
      <c r="W34" s="155" t="str">
        <v>-</v>
      </c>
      <c r="X34" s="155" t="str">
        <v>-</v>
      </c>
      <c r="Y34" s="162">
        <v>44963</v>
      </c>
      <c r="Z34" s="157" t="str">
        <v/>
      </c>
      <c r="AA34" s="147" t="str">
        <v>LC-130/SPoT</v>
      </c>
      <c r="AB34" s="156">
        <v>45261</v>
      </c>
      <c r="AC34" s="147" t="str">
        <v>Yes</v>
      </c>
      <c r="AD34" s="147" t="str">
        <v>FY23 inter</v>
      </c>
      <c r="AE34" s="147" t="str">
        <v>FY24 intra</v>
      </c>
      <c r="AF34" s="147" t="str">
        <v>D. Gibson</v>
      </c>
      <c r="AG34" s="147">
        <v>44477</v>
      </c>
      <c r="AH34" s="147" t="str">
        <v>I. McEwen</v>
      </c>
      <c r="AI34" s="147">
        <v>44477</v>
      </c>
      <c r="AJ34" s="147" t="str">
        <v>Sensor Handling Facility construction scheduled to begin mid-December FY24</v>
      </c>
      <c r="AK34" s="61" t="str">
        <v/>
      </c>
    </row>
    <row r="35" spans="1:38" ht="31.5" hidden="1">
      <c r="A35" s="25">
        <v>1.2</v>
      </c>
      <c r="B35" s="48" t="str">
        <v/>
      </c>
      <c r="C35" s="1" t="str">
        <v xml:space="preserve">Spare Combo cable </v>
      </c>
      <c r="D35" s="3" t="str">
        <v>Spare cable for Return Water Cable Reel - on spool</v>
      </c>
      <c r="E35" s="23">
        <v>72</v>
      </c>
      <c r="F35" s="23">
        <v>72</v>
      </c>
      <c r="G35" s="23">
        <v>72</v>
      </c>
      <c r="H35" s="23">
        <v>1</v>
      </c>
      <c r="I35" s="22">
        <v>216</v>
      </c>
      <c r="J35" s="22">
        <v>3000</v>
      </c>
      <c r="K35" s="4">
        <v>3000</v>
      </c>
      <c r="L35" s="23" t="str">
        <v>actual</v>
      </c>
      <c r="M35" s="6" t="str">
        <v/>
      </c>
      <c r="N35" s="163" t="str">
        <v xml:space="preserve"> U. Wisc. Madison</v>
      </c>
      <c r="O35" s="156" t="str">
        <v/>
      </c>
      <c r="P35" s="151" t="str">
        <v>UWM-PTH</v>
      </c>
      <c r="Q35" s="169">
        <v>44880</v>
      </c>
      <c r="R35" s="151" t="str">
        <v>Truck</v>
      </c>
      <c r="S35" s="153" t="str">
        <v>PTH - MCM</v>
      </c>
      <c r="T35" s="153" t="str">
        <v/>
      </c>
      <c r="U35" s="153" t="str">
        <v>USAP Vessel</v>
      </c>
      <c r="V35" s="155" t="str">
        <v>USAP Vessel</v>
      </c>
      <c r="W35" s="155" t="str">
        <v/>
      </c>
      <c r="X35" s="155" t="str">
        <v>-</v>
      </c>
      <c r="Y35" s="162">
        <v>45328</v>
      </c>
      <c r="Z35" s="157" t="str">
        <v/>
      </c>
      <c r="AA35" s="147" t="str">
        <v>LC-130/SPoT</v>
      </c>
      <c r="AB35" s="156">
        <v>45334</v>
      </c>
      <c r="AC35" s="147" t="str">
        <v>No</v>
      </c>
      <c r="AD35" s="147" t="str">
        <v>FY24 inter</v>
      </c>
      <c r="AE35" s="147" t="str">
        <v>FY24 intra</v>
      </c>
      <c r="AF35" s="147" t="str">
        <v>D. Gibson</v>
      </c>
      <c r="AG35" s="147">
        <v>44477</v>
      </c>
      <c r="AH35" s="147" t="str">
        <v>I. McEwen</v>
      </c>
      <c r="AI35" s="147">
        <v>44477</v>
      </c>
      <c r="AJ35" s="147" t="str">
        <v>Spare required for drill season</v>
      </c>
      <c r="AK35" s="147" t="str">
        <v/>
      </c>
    </row>
    <row r="36" spans="1:38" ht="26.45" hidden="1" customHeight="1">
      <c r="A36" s="25">
        <v>1.2</v>
      </c>
      <c r="B36" s="49" t="str">
        <v/>
      </c>
      <c r="C36" s="3" t="str">
        <v>Spare Drill Cable</v>
      </c>
      <c r="D36" s="3" t="str">
        <v>Standard vessel shipping - can overwinter in McM. Cable on steel spool.</v>
      </c>
      <c r="E36" s="23">
        <v>83</v>
      </c>
      <c r="F36" s="23">
        <v>83</v>
      </c>
      <c r="G36" s="23">
        <v>61</v>
      </c>
      <c r="H36" s="23">
        <v>1</v>
      </c>
      <c r="I36" s="22">
        <v>243.1880787037037</v>
      </c>
      <c r="J36" s="22">
        <v>6835</v>
      </c>
      <c r="K36" s="4">
        <v>6835</v>
      </c>
      <c r="L36" s="23" t="str">
        <v>actual</v>
      </c>
      <c r="M36" s="6" t="str">
        <v/>
      </c>
      <c r="N36" s="163" t="str">
        <v xml:space="preserve"> U. Wisc. Madison</v>
      </c>
      <c r="O36" s="156" t="str">
        <v/>
      </c>
      <c r="P36" s="151" t="str">
        <v>UWM-PTH</v>
      </c>
      <c r="Q36" s="169">
        <v>44880</v>
      </c>
      <c r="R36" s="151" t="str">
        <v>Truck</v>
      </c>
      <c r="S36" s="153" t="str">
        <v>PTH - MCM</v>
      </c>
      <c r="T36" s="153" t="str">
        <v/>
      </c>
      <c r="U36" s="153" t="str">
        <v>USAP Vessel</v>
      </c>
      <c r="V36" s="155" t="str">
        <v>USAP Vessel</v>
      </c>
      <c r="W36" s="155" t="str">
        <v/>
      </c>
      <c r="X36" s="155" t="str">
        <v>-</v>
      </c>
      <c r="Y36" s="162">
        <v>45328</v>
      </c>
      <c r="Z36" s="157" t="str">
        <v/>
      </c>
      <c r="AA36" s="147" t="str">
        <v>LC-130/SPoT</v>
      </c>
      <c r="AB36" s="156">
        <v>45334</v>
      </c>
      <c r="AC36" s="147" t="str">
        <v>No</v>
      </c>
      <c r="AD36" s="147" t="str">
        <v>FY24 inter</v>
      </c>
      <c r="AE36" s="147" t="str">
        <v>FY24 intra</v>
      </c>
      <c r="AF36" s="147" t="str">
        <v>D. Gibson</v>
      </c>
      <c r="AG36" s="147">
        <v>44477</v>
      </c>
      <c r="AH36" s="147" t="str">
        <v>I. McEwen</v>
      </c>
      <c r="AI36" s="147">
        <v>44477</v>
      </c>
      <c r="AJ36" s="147" t="str">
        <v>Spare required for drill season</v>
      </c>
      <c r="AK36" s="147" t="str">
        <v/>
      </c>
    </row>
    <row r="37" spans="1:38" ht="31.5" hidden="1">
      <c r="A37" s="25">
        <v>1.2</v>
      </c>
      <c r="B37" s="48" t="str">
        <v/>
      </c>
      <c r="C37" s="3" t="str">
        <v>Computing/controls components</v>
      </c>
      <c r="D37" s="3" t="str">
        <v>Computing and controls equipment (Motor drives and other sensitive electronics) - Do Not Freeze</v>
      </c>
      <c r="E37" s="4">
        <v>96</v>
      </c>
      <c r="F37" s="4">
        <v>48</v>
      </c>
      <c r="G37" s="4">
        <v>48</v>
      </c>
      <c r="H37" s="23">
        <v>1</v>
      </c>
      <c r="I37" s="22">
        <v>128</v>
      </c>
      <c r="J37" s="22">
        <v>3000</v>
      </c>
      <c r="K37" s="4">
        <v>3000</v>
      </c>
      <c r="L37" s="23" t="str">
        <v>estimated</v>
      </c>
      <c r="M37" s="6" t="str">
        <v>DNF</v>
      </c>
      <c r="N37" s="163" t="str">
        <v xml:space="preserve"> U. Wisc. Madison</v>
      </c>
      <c r="O37" s="156" t="str">
        <v/>
      </c>
      <c r="P37" s="160" t="str">
        <v>UWM - PTH</v>
      </c>
      <c r="Q37" s="169">
        <v>45139</v>
      </c>
      <c r="R37" s="151" t="str">
        <v>Truck</v>
      </c>
      <c r="S37" s="152" t="str">
        <v>PTH - CHC</v>
      </c>
      <c r="T37" s="153" t="str">
        <v/>
      </c>
      <c r="U37" s="153" t="str">
        <v>ComSur</v>
      </c>
      <c r="V37" s="154" t="str">
        <v>CHC-MCM</v>
      </c>
      <c r="W37" s="155" t="str">
        <v/>
      </c>
      <c r="X37" s="155" t="str">
        <v>USAP Air</v>
      </c>
      <c r="Y37" s="156">
        <v>45231</v>
      </c>
      <c r="Z37" s="157" t="str">
        <v/>
      </c>
      <c r="AA37" s="147" t="str">
        <v>LC-130</v>
      </c>
      <c r="AB37" s="156">
        <v>45245</v>
      </c>
      <c r="AC37" s="147" t="str">
        <v>Yes</v>
      </c>
      <c r="AD37" s="147" t="str">
        <v>FY24 inter</v>
      </c>
      <c r="AE37" s="147" t="str">
        <v>FY24 intra</v>
      </c>
      <c r="AF37" s="147" t="str">
        <v>D. Gibson</v>
      </c>
      <c r="AG37" s="147">
        <v>44477</v>
      </c>
      <c r="AH37" s="147" t="str">
        <v>I. McEwen</v>
      </c>
      <c r="AI37" s="147">
        <v>44477</v>
      </c>
      <c r="AJ37" s="147" t="str">
        <v>Required onsite in FW YR 2 to support controls system tasking</v>
      </c>
      <c r="AK37" s="147" t="str">
        <v/>
      </c>
    </row>
    <row r="38" spans="1:38" ht="31.5" hidden="1">
      <c r="A38" s="25">
        <v>1.2</v>
      </c>
      <c r="B38" s="48" t="str">
        <v/>
      </c>
      <c r="C38" s="3" t="str">
        <v>Driller resupply/refit components -  8'  Container</v>
      </c>
      <c r="D38" s="3" t="str">
        <v>8' Mini Milvan; Consumables/drill components</v>
      </c>
      <c r="E38" s="4">
        <v>96</v>
      </c>
      <c r="F38" s="4">
        <v>86</v>
      </c>
      <c r="G38" s="4">
        <v>96</v>
      </c>
      <c r="H38" s="23">
        <v>1</v>
      </c>
      <c r="I38" s="22">
        <v>458.66666666666669</v>
      </c>
      <c r="J38" s="22">
        <v>6500</v>
      </c>
      <c r="K38" s="4">
        <v>6500</v>
      </c>
      <c r="L38" s="23" t="str">
        <v>estimated</v>
      </c>
      <c r="M38" s="6" t="str">
        <v/>
      </c>
      <c r="N38" s="163" t="str">
        <v xml:space="preserve"> U. Wisc. Madison</v>
      </c>
      <c r="O38" s="156" t="str">
        <v/>
      </c>
      <c r="P38" s="160" t="str">
        <v>UWM - PTH</v>
      </c>
      <c r="Q38" s="169">
        <v>45139</v>
      </c>
      <c r="R38" s="151" t="str">
        <v>Truck</v>
      </c>
      <c r="S38" s="152" t="str">
        <v>PTH - CHC</v>
      </c>
      <c r="T38" s="153" t="str">
        <v/>
      </c>
      <c r="U38" s="153" t="str">
        <v>ComSur</v>
      </c>
      <c r="V38" s="154" t="str">
        <v>CHC-MCM</v>
      </c>
      <c r="W38" s="155" t="str">
        <v/>
      </c>
      <c r="X38" s="155" t="str">
        <v>USAP Air</v>
      </c>
      <c r="Y38" s="156">
        <v>45231</v>
      </c>
      <c r="Z38" s="157" t="str">
        <v/>
      </c>
      <c r="AA38" s="147" t="str">
        <v>LC-130</v>
      </c>
      <c r="AB38" s="156">
        <v>45245</v>
      </c>
      <c r="AC38" s="147" t="str">
        <v>Yes</v>
      </c>
      <c r="AD38" s="147" t="str">
        <v>FY24 inter</v>
      </c>
      <c r="AE38" s="147" t="str">
        <v>FY24 intra</v>
      </c>
      <c r="AF38" s="147" t="str">
        <v>D. Gibson</v>
      </c>
      <c r="AG38" s="147">
        <v>44477</v>
      </c>
      <c r="AH38" s="147" t="str">
        <v>I. McEwen</v>
      </c>
      <c r="AI38" s="147">
        <v>44477</v>
      </c>
      <c r="AJ38" s="147" t="str">
        <v>Items identifed in prior field season - 8' container moves with contents overland or by air</v>
      </c>
      <c r="AK38" s="147" t="str">
        <v/>
      </c>
    </row>
    <row r="39" spans="1:38" ht="31.5" hidden="1">
      <c r="A39" s="25">
        <v>1.2</v>
      </c>
      <c r="B39" s="48" t="str">
        <v/>
      </c>
      <c r="C39" s="3" t="str">
        <v>Drill refit components</v>
      </c>
      <c r="D39" s="3" t="str">
        <v>Single crate. Consumables/drill refit components</v>
      </c>
      <c r="E39" s="23">
        <v>96</v>
      </c>
      <c r="F39" s="23">
        <v>48</v>
      </c>
      <c r="G39" s="23">
        <v>48</v>
      </c>
      <c r="H39" s="23">
        <v>1</v>
      </c>
      <c r="I39" s="22">
        <v>128</v>
      </c>
      <c r="J39" s="22">
        <v>3000</v>
      </c>
      <c r="K39" s="4">
        <v>3000</v>
      </c>
      <c r="L39" s="148" t="str">
        <v>estimated</v>
      </c>
      <c r="M39" s="170" t="str">
        <v/>
      </c>
      <c r="N39" s="163" t="str">
        <v xml:space="preserve"> U. Wisc. Madison</v>
      </c>
      <c r="O39" s="156" t="str">
        <v/>
      </c>
      <c r="P39" s="151" t="str">
        <v>UWM-PTH</v>
      </c>
      <c r="Q39" s="169">
        <v>45139</v>
      </c>
      <c r="R39" s="151" t="str">
        <v>Truck</v>
      </c>
      <c r="S39" s="153" t="str">
        <v>PTH - CHC</v>
      </c>
      <c r="T39" s="153" t="str">
        <v/>
      </c>
      <c r="U39" s="153" t="str">
        <v>Comsur</v>
      </c>
      <c r="V39" s="155" t="str">
        <v>CHC-MCM</v>
      </c>
      <c r="W39" s="155" t="str">
        <v/>
      </c>
      <c r="X39" s="155" t="str">
        <v>USAP Air</v>
      </c>
      <c r="Y39" s="156">
        <v>45231</v>
      </c>
      <c r="Z39" s="157" t="str">
        <v/>
      </c>
      <c r="AA39" s="163" t="str">
        <v>LC-130</v>
      </c>
      <c r="AB39" s="156">
        <v>45245</v>
      </c>
      <c r="AC39" s="147" t="str">
        <v>Yes</v>
      </c>
      <c r="AD39" s="147" t="str">
        <v>FY24 inter</v>
      </c>
      <c r="AE39" s="147" t="str">
        <v>FY24 intra</v>
      </c>
      <c r="AF39" s="147" t="str">
        <v>D. Gibson</v>
      </c>
      <c r="AG39" s="147">
        <v>44477</v>
      </c>
      <c r="AH39" s="147" t="str">
        <v>I. McEwen</v>
      </c>
      <c r="AI39" s="147">
        <v>44477</v>
      </c>
      <c r="AJ39" s="147" t="str">
        <v>Items identifed in prior field season</v>
      </c>
      <c r="AK39" s="147" t="str">
        <v/>
      </c>
    </row>
    <row r="40" spans="1:38" ht="31.5" hidden="1">
      <c r="A40" s="25">
        <v>1.2</v>
      </c>
      <c r="B40" s="48" t="str">
        <v/>
      </c>
      <c r="C40" s="18" t="str">
        <v>Drill Heads DNF - X</v>
      </c>
      <c r="D40" s="41" t="str">
        <v>Drill Heads for winterover storage - ICL  - Do Not Freeze</v>
      </c>
      <c r="E40" s="23">
        <v>192</v>
      </c>
      <c r="F40" s="23">
        <v>24</v>
      </c>
      <c r="G40" s="23">
        <v>24</v>
      </c>
      <c r="H40" s="23">
        <v>1</v>
      </c>
      <c r="I40" s="22">
        <v>64</v>
      </c>
      <c r="J40" s="22">
        <v>1060</v>
      </c>
      <c r="K40" s="4">
        <v>1060</v>
      </c>
      <c r="L40" s="148" t="str">
        <v>actual</v>
      </c>
      <c r="M40" s="170" t="str">
        <v>DNF</v>
      </c>
      <c r="N40" s="163" t="str">
        <v xml:space="preserve"> U. Wisc. Madison</v>
      </c>
      <c r="O40" s="156" t="str">
        <v/>
      </c>
      <c r="P40" s="151" t="str">
        <v>UWM-PTH</v>
      </c>
      <c r="Q40" s="169">
        <v>44880</v>
      </c>
      <c r="R40" s="151" t="str">
        <v>Truck</v>
      </c>
      <c r="S40" s="153" t="str">
        <v>PTH - MCM</v>
      </c>
      <c r="T40" s="153" t="str">
        <v/>
      </c>
      <c r="U40" s="153" t="str">
        <v>USAP Vessel</v>
      </c>
      <c r="V40" s="155" t="str">
        <v>USAP Vessel</v>
      </c>
      <c r="W40" s="155" t="str">
        <v/>
      </c>
      <c r="X40" s="155" t="str">
        <v>-</v>
      </c>
      <c r="Y40" s="162">
        <v>44963</v>
      </c>
      <c r="Z40" s="157" t="str">
        <v/>
      </c>
      <c r="AA40" s="163" t="str">
        <v>LC-130</v>
      </c>
      <c r="AB40" s="156">
        <v>44969</v>
      </c>
      <c r="AC40" s="147" t="str">
        <v>Yes</v>
      </c>
      <c r="AD40" s="147" t="str">
        <v>FY23 inter</v>
      </c>
      <c r="AE40" s="147" t="str">
        <v>FY23 intra</v>
      </c>
      <c r="AF40" s="147" t="str">
        <v>D. Gibson</v>
      </c>
      <c r="AG40" s="147">
        <v>44477</v>
      </c>
      <c r="AH40" s="147" t="str">
        <v>I. McEwen</v>
      </c>
      <c r="AI40" s="147">
        <v>44477</v>
      </c>
      <c r="AJ40" s="147" t="str">
        <v>One drill head shipped one year early for ull system wet-test</v>
      </c>
      <c r="AK40" s="147" t="str">
        <v/>
      </c>
    </row>
    <row r="41" spans="1:38" ht="31.5" hidden="1">
      <c r="A41" s="25">
        <v>1.2</v>
      </c>
      <c r="B41" s="48" t="str">
        <v/>
      </c>
      <c r="C41" s="18" t="str">
        <v>Drill Heads DNF - Y</v>
      </c>
      <c r="D41" s="41" t="str">
        <v>Drill Heads for winterover storage - ICL  - Do Not Freeze</v>
      </c>
      <c r="E41" s="23">
        <v>192</v>
      </c>
      <c r="F41" s="23">
        <v>24</v>
      </c>
      <c r="G41" s="23">
        <v>24</v>
      </c>
      <c r="H41" s="23">
        <v>1</v>
      </c>
      <c r="I41" s="22">
        <v>64</v>
      </c>
      <c r="J41" s="22">
        <v>1060</v>
      </c>
      <c r="K41" s="4">
        <v>1060</v>
      </c>
      <c r="L41" s="148" t="str">
        <v>actual</v>
      </c>
      <c r="M41" s="170" t="str">
        <v>DNF</v>
      </c>
      <c r="N41" s="163" t="str">
        <v xml:space="preserve"> U. Wisc. Madison</v>
      </c>
      <c r="O41" s="156" t="str">
        <v/>
      </c>
      <c r="P41" s="151" t="str">
        <v>UWM-PTH</v>
      </c>
      <c r="Q41" s="169">
        <v>45245</v>
      </c>
      <c r="R41" s="151" t="str">
        <v>Truck</v>
      </c>
      <c r="S41" s="153" t="str">
        <v>PTH - MCM</v>
      </c>
      <c r="T41" s="153" t="str">
        <v/>
      </c>
      <c r="U41" s="153" t="str">
        <v>USAP Vessel</v>
      </c>
      <c r="V41" s="155" t="str">
        <v>USAP Vessel</v>
      </c>
      <c r="W41" s="155" t="str">
        <v/>
      </c>
      <c r="X41" s="155" t="str">
        <v>-</v>
      </c>
      <c r="Y41" s="162">
        <v>45328</v>
      </c>
      <c r="Z41" s="157" t="str">
        <v/>
      </c>
      <c r="AA41" s="163" t="str">
        <v>LC-130</v>
      </c>
      <c r="AB41" s="156">
        <v>45334</v>
      </c>
      <c r="AC41" s="147" t="str">
        <v>Yes</v>
      </c>
      <c r="AD41" s="147" t="str">
        <v>FY24 inter</v>
      </c>
      <c r="AE41" s="147" t="str">
        <v>FY24 intra</v>
      </c>
      <c r="AF41" s="147" t="str">
        <v>D. Gibson</v>
      </c>
      <c r="AG41" s="147">
        <v>44477</v>
      </c>
      <c r="AH41" s="147" t="str">
        <v>I. McEwen</v>
      </c>
      <c r="AI41" s="147">
        <v>44477</v>
      </c>
      <c r="AJ41" s="147" t="str">
        <v/>
      </c>
      <c r="AK41" s="147" t="str">
        <v/>
      </c>
    </row>
    <row r="42" spans="1:38" ht="31.5" hidden="1">
      <c r="A42" s="25">
        <v>1.2</v>
      </c>
      <c r="B42" s="48" t="str">
        <v/>
      </c>
      <c r="C42" s="18" t="str">
        <v>Drill Heads DNF - R</v>
      </c>
      <c r="D42" s="41" t="str">
        <v xml:space="preserve">Drill Heads for winterover storage - ICL  - Do Not Freeze </v>
      </c>
      <c r="E42" s="23">
        <v>192</v>
      </c>
      <c r="F42" s="23">
        <v>24</v>
      </c>
      <c r="G42" s="23">
        <v>24</v>
      </c>
      <c r="H42" s="23">
        <v>1</v>
      </c>
      <c r="I42" s="22">
        <v>64</v>
      </c>
      <c r="J42" s="22">
        <v>1060</v>
      </c>
      <c r="K42" s="4">
        <v>1060</v>
      </c>
      <c r="L42" s="148" t="str">
        <v>actual</v>
      </c>
      <c r="M42" s="170" t="str">
        <v>DNF</v>
      </c>
      <c r="N42" s="163" t="str">
        <v xml:space="preserve"> U. Wisc. Madison</v>
      </c>
      <c r="O42" s="156" t="str">
        <v/>
      </c>
      <c r="P42" s="151" t="str">
        <v>UWM-PTH</v>
      </c>
      <c r="Q42" s="169">
        <v>45245</v>
      </c>
      <c r="R42" s="151" t="str">
        <v>Truck</v>
      </c>
      <c r="S42" s="153" t="str">
        <v>PTH - MCM</v>
      </c>
      <c r="T42" s="153" t="str">
        <v/>
      </c>
      <c r="U42" s="153" t="str">
        <v>USAP Vessel</v>
      </c>
      <c r="V42" s="155" t="str">
        <v>USAP Vessel</v>
      </c>
      <c r="W42" s="155" t="str">
        <v/>
      </c>
      <c r="X42" s="155" t="str">
        <v>-</v>
      </c>
      <c r="Y42" s="162">
        <v>45328</v>
      </c>
      <c r="Z42" s="157" t="str">
        <v/>
      </c>
      <c r="AA42" s="163" t="str">
        <v>LC-130</v>
      </c>
      <c r="AB42" s="156">
        <v>45334</v>
      </c>
      <c r="AC42" s="147" t="str">
        <v>Yes</v>
      </c>
      <c r="AD42" s="147" t="str">
        <v>FY24 inter</v>
      </c>
      <c r="AE42" s="147" t="str">
        <v>FY24 intra</v>
      </c>
      <c r="AF42" s="147" t="str">
        <v>D. Gibson</v>
      </c>
      <c r="AG42" s="147">
        <v>44477</v>
      </c>
      <c r="AH42" s="147" t="str">
        <v>I. McEwen</v>
      </c>
      <c r="AI42" s="147">
        <v>44477</v>
      </c>
      <c r="AJ42" s="147" t="str">
        <v/>
      </c>
      <c r="AK42" s="147" t="str">
        <v/>
      </c>
    </row>
    <row r="43" spans="1:38" ht="34.5" customHeight="1">
      <c r="A43" s="25">
        <v>1.2</v>
      </c>
      <c r="B43" s="48" t="str">
        <v/>
      </c>
      <c r="C43" s="3" t="str">
        <v>Computing/controls components</v>
      </c>
      <c r="D43" s="3" t="str">
        <v>Computing and controls equipment (Sensor, motor drives and other sensitive electronics) - Do Not Freeze</v>
      </c>
      <c r="E43" s="4">
        <v>96</v>
      </c>
      <c r="F43" s="4">
        <v>48</v>
      </c>
      <c r="G43" s="4">
        <v>48</v>
      </c>
      <c r="H43" s="23">
        <v>1</v>
      </c>
      <c r="I43" s="22">
        <v>128</v>
      </c>
      <c r="J43" s="22">
        <v>3000</v>
      </c>
      <c r="K43" s="4">
        <v>3000</v>
      </c>
      <c r="L43" s="23" t="str">
        <v>estimated</v>
      </c>
      <c r="M43" s="6" t="str">
        <v>DNF</v>
      </c>
      <c r="N43" s="163" t="str">
        <v xml:space="preserve"> U. Wisc. Madison</v>
      </c>
      <c r="O43" s="156" t="str">
        <v/>
      </c>
      <c r="P43" s="160" t="str">
        <v>UWM - PTH</v>
      </c>
      <c r="Q43" s="169">
        <v>45505</v>
      </c>
      <c r="R43" s="151" t="str">
        <v>Truck</v>
      </c>
      <c r="S43" s="152" t="str">
        <v>PTH - CHC</v>
      </c>
      <c r="T43" s="153" t="str">
        <v/>
      </c>
      <c r="U43" s="153" t="str">
        <v>ComSur</v>
      </c>
      <c r="V43" s="154" t="str">
        <v>CHC-MCM</v>
      </c>
      <c r="W43" s="155" t="str">
        <v/>
      </c>
      <c r="X43" s="155" t="str">
        <v>USAP Air</v>
      </c>
      <c r="Y43" s="156">
        <v>45597</v>
      </c>
      <c r="Z43" s="157" t="str">
        <v/>
      </c>
      <c r="AA43" s="147" t="str">
        <v>LC-130</v>
      </c>
      <c r="AB43" s="156">
        <v>45611</v>
      </c>
      <c r="AC43" s="147" t="str">
        <v>Yes</v>
      </c>
      <c r="AD43" s="147" t="str">
        <v>FY25 inter</v>
      </c>
      <c r="AE43" s="147" t="str">
        <v>FY25 intra</v>
      </c>
      <c r="AF43" s="147" t="str">
        <v>D. Gibson</v>
      </c>
      <c r="AG43" s="156">
        <v>44477</v>
      </c>
      <c r="AH43" s="147" t="str">
        <v>I. McEwen</v>
      </c>
      <c r="AI43" s="156">
        <v>44477</v>
      </c>
      <c r="AJ43" s="147" t="str">
        <v/>
      </c>
      <c r="AK43" s="147" t="str">
        <v/>
      </c>
    </row>
    <row r="44" spans="1:38" ht="31.5" hidden="1">
      <c r="A44" s="67">
        <v>1.2</v>
      </c>
      <c r="B44" s="68" t="str">
        <v/>
      </c>
      <c r="C44" s="19" t="str">
        <v xml:space="preserve">Installation Hardware  87-93 </v>
      </c>
      <c r="D44" s="19" t="str">
        <v>Installation hardware for winterover storage at Pole</v>
      </c>
      <c r="E44" s="69">
        <v>96</v>
      </c>
      <c r="F44" s="69">
        <v>48</v>
      </c>
      <c r="G44" s="69">
        <v>48</v>
      </c>
      <c r="H44" s="23">
        <v>7</v>
      </c>
      <c r="I44" s="22">
        <v>896</v>
      </c>
      <c r="J44" s="22">
        <v>1000</v>
      </c>
      <c r="K44" s="4">
        <v>7000</v>
      </c>
      <c r="L44" s="178" t="str">
        <v>estimated</v>
      </c>
      <c r="M44" s="7" t="str">
        <v/>
      </c>
      <c r="N44" s="163" t="str">
        <v xml:space="preserve"> U. Wisc. Madison</v>
      </c>
      <c r="O44" s="156" t="str">
        <v/>
      </c>
      <c r="P44" s="160" t="str">
        <v>UWM - PTH</v>
      </c>
      <c r="Q44" s="169">
        <v>45245</v>
      </c>
      <c r="R44" s="151" t="str">
        <v>Truck</v>
      </c>
      <c r="S44" s="152" t="str">
        <v>PTH - MCM</v>
      </c>
      <c r="T44" s="153" t="str">
        <v/>
      </c>
      <c r="U44" s="153" t="str">
        <v>USAP Vessel</v>
      </c>
      <c r="V44" s="155" t="str">
        <v>USAP Vessel</v>
      </c>
      <c r="W44" s="155" t="str">
        <v/>
      </c>
      <c r="X44" s="155" t="str">
        <v>-</v>
      </c>
      <c r="Y44" s="162">
        <v>45328</v>
      </c>
      <c r="Z44" s="157" t="str">
        <v/>
      </c>
      <c r="AA44" s="163" t="str">
        <v>LC-130</v>
      </c>
      <c r="AB44" s="156">
        <v>45337</v>
      </c>
      <c r="AC44" s="147" t="str">
        <v>Yes</v>
      </c>
      <c r="AD44" s="147" t="str">
        <v>FY24 inter</v>
      </c>
      <c r="AE44" s="147" t="str">
        <v>FY24 intra</v>
      </c>
      <c r="AF44" s="147" t="str">
        <v>D. Tosi</v>
      </c>
      <c r="AG44" s="147">
        <v>44461</v>
      </c>
      <c r="AH44" s="183" t="str">
        <v>I. McEwen</v>
      </c>
      <c r="AI44" s="183">
        <v>44461</v>
      </c>
      <c r="AJ44" s="147" t="str">
        <v/>
      </c>
      <c r="AK44" s="147" t="str">
        <v/>
      </c>
    </row>
    <row r="45" spans="1:38" ht="32.450000000000003" hidden="1" customHeight="1">
      <c r="A45" s="67">
        <v>1.2</v>
      </c>
      <c r="B45" s="68" t="str">
        <v/>
      </c>
      <c r="C45" s="19" t="str">
        <v xml:space="preserve">Installation Weights  87-93 </v>
      </c>
      <c r="D45" s="19" t="str">
        <v>Installation weights for winterover storage at Pole</v>
      </c>
      <c r="E45" s="69">
        <v>36</v>
      </c>
      <c r="F45" s="69">
        <v>24</v>
      </c>
      <c r="G45" s="69">
        <v>24</v>
      </c>
      <c r="H45" s="23">
        <v>7</v>
      </c>
      <c r="I45" s="22">
        <v>84</v>
      </c>
      <c r="J45" s="22">
        <v>785.71428571428567</v>
      </c>
      <c r="K45" s="4">
        <v>5500</v>
      </c>
      <c r="L45" s="69" t="str">
        <v>estimated</v>
      </c>
      <c r="M45" s="7" t="str">
        <v/>
      </c>
      <c r="N45" s="163" t="str">
        <v xml:space="preserve"> U. Wisc. Madison</v>
      </c>
      <c r="O45" s="156" t="str">
        <v/>
      </c>
      <c r="P45" s="160" t="str">
        <v>UWM - PTH</v>
      </c>
      <c r="Q45" s="169">
        <v>45245</v>
      </c>
      <c r="R45" s="151" t="str">
        <v>Truck</v>
      </c>
      <c r="S45" s="152" t="str">
        <v>PTH - MCM</v>
      </c>
      <c r="T45" s="153" t="str">
        <v/>
      </c>
      <c r="U45" s="153" t="str">
        <v>USAP Vessel</v>
      </c>
      <c r="V45" s="155" t="str">
        <v>USAP Vessel</v>
      </c>
      <c r="W45" s="155" t="str">
        <v/>
      </c>
      <c r="X45" s="155" t="str">
        <v>-</v>
      </c>
      <c r="Y45" s="162">
        <v>45328</v>
      </c>
      <c r="Z45" s="157" t="str">
        <v/>
      </c>
      <c r="AA45" s="163" t="str">
        <v>LC-130</v>
      </c>
      <c r="AB45" s="156">
        <v>45337</v>
      </c>
      <c r="AC45" s="147" t="str">
        <v>Yes</v>
      </c>
      <c r="AD45" s="147" t="str">
        <v>FY24 inter</v>
      </c>
      <c r="AE45" s="147" t="str">
        <v>FY24 intra</v>
      </c>
      <c r="AF45" s="147" t="str">
        <v>D. Tosi</v>
      </c>
      <c r="AG45" s="147">
        <v>44461</v>
      </c>
      <c r="AH45" s="183" t="str">
        <v>I. McEwen</v>
      </c>
      <c r="AI45" s="183">
        <v>44461</v>
      </c>
      <c r="AJ45" s="147" t="str">
        <v/>
      </c>
      <c r="AK45" s="147" t="str">
        <v/>
      </c>
    </row>
    <row r="46" spans="1:38" ht="31.5" hidden="1">
      <c r="A46" s="25">
        <v>1.5</v>
      </c>
      <c r="B46" s="48" t="str">
        <v/>
      </c>
      <c r="C46" s="3" t="str">
        <v>Calibration/Special Devices 87-88</v>
      </c>
      <c r="D46" s="3" t="str">
        <v>3+1 PencilBeams from UW, 2+1 pDOM and 1+1 LOMs - Do Not Deep Freeze</v>
      </c>
      <c r="E46" s="23">
        <v>58</v>
      </c>
      <c r="F46" s="23">
        <v>38</v>
      </c>
      <c r="G46" s="148">
        <v>41</v>
      </c>
      <c r="H46" s="23">
        <v>1</v>
      </c>
      <c r="I46" s="22">
        <v>52.293981481481481</v>
      </c>
      <c r="J46" s="22">
        <v>836</v>
      </c>
      <c r="K46" s="4">
        <v>836</v>
      </c>
      <c r="L46" s="23" t="str">
        <v>use mDOM as estimate</v>
      </c>
      <c r="M46" s="6" t="str">
        <v>DNDF [-40C]</v>
      </c>
      <c r="N46" s="163" t="str">
        <v xml:space="preserve"> U. Wisc. Madison</v>
      </c>
      <c r="O46" s="156" t="str">
        <v/>
      </c>
      <c r="P46" s="160" t="str">
        <v>UWM - PTH</v>
      </c>
      <c r="Q46" s="169">
        <v>45139</v>
      </c>
      <c r="R46" s="151" t="str">
        <v>Truck</v>
      </c>
      <c r="S46" s="152" t="str">
        <v>PTH - CHC</v>
      </c>
      <c r="T46" s="153" t="str">
        <v/>
      </c>
      <c r="U46" s="153" t="str">
        <v>ComSur</v>
      </c>
      <c r="V46" s="155" t="str">
        <v>CHC-MCM</v>
      </c>
      <c r="W46" s="155" t="str">
        <v/>
      </c>
      <c r="X46" s="155" t="str">
        <v>USAP Air</v>
      </c>
      <c r="Y46" s="156">
        <v>45231</v>
      </c>
      <c r="Z46" s="157" t="str">
        <v/>
      </c>
      <c r="AA46" s="147" t="str">
        <v>LC-130</v>
      </c>
      <c r="AB46" s="156">
        <v>45275</v>
      </c>
      <c r="AC46" s="147" t="str">
        <v>Yes</v>
      </c>
      <c r="AD46" s="147" t="str">
        <v>FY24 inter</v>
      </c>
      <c r="AE46" s="147" t="str">
        <v>FY24 intra</v>
      </c>
      <c r="AF46" s="147" t="str">
        <v>D. Williams</v>
      </c>
      <c r="AG46" s="183">
        <v>44482</v>
      </c>
      <c r="AH46" s="147" t="str">
        <v>D. Tosi</v>
      </c>
      <c r="AI46" s="183">
        <v>44482</v>
      </c>
      <c r="AJ46" s="183" t="str">
        <v/>
      </c>
      <c r="AK46" s="147" t="str">
        <v/>
      </c>
      <c r="AL46" s="183"/>
    </row>
    <row r="47" spans="1:38" ht="63" hidden="1">
      <c r="A47" s="25">
        <v>1.3</v>
      </c>
      <c r="B47" s="48" t="str">
        <v/>
      </c>
      <c r="C47" s="3" t="str">
        <v>Special Devices 87-88</v>
      </c>
      <c r="D47" s="3" t="str">
        <v>Special devices for 2 strings from UW (4+1 Radio Pulsers (all strings) 1+1 Radio Receivers, 3+1 FOM)  - Do Not Deep Freeze</v>
      </c>
      <c r="E47" s="23">
        <v>63</v>
      </c>
      <c r="F47" s="23">
        <v>40</v>
      </c>
      <c r="G47" s="23">
        <v>42</v>
      </c>
      <c r="H47" s="23">
        <v>1</v>
      </c>
      <c r="I47" s="22">
        <v>61.25</v>
      </c>
      <c r="J47" s="22">
        <v>677</v>
      </c>
      <c r="K47" s="4">
        <v>677</v>
      </c>
      <c r="L47" s="148" t="str">
        <v>preliminary</v>
      </c>
      <c r="M47" s="6" t="str">
        <v>DNDF [-40C]</v>
      </c>
      <c r="N47" s="10" t="str">
        <v>UWM/Kansas</v>
      </c>
      <c r="O47" s="156" t="str">
        <v/>
      </c>
      <c r="P47" s="160" t="str">
        <v>UWM - PTH</v>
      </c>
      <c r="Q47" s="169">
        <v>45139</v>
      </c>
      <c r="R47" s="151" t="str">
        <v>Truck</v>
      </c>
      <c r="S47" s="152" t="str">
        <v>PTH - CHC</v>
      </c>
      <c r="T47" s="153" t="str">
        <v/>
      </c>
      <c r="U47" s="153" t="str">
        <v>ComSur</v>
      </c>
      <c r="V47" s="155" t="str">
        <v>CHC-MCM</v>
      </c>
      <c r="W47" s="155" t="str">
        <v/>
      </c>
      <c r="X47" s="155" t="str">
        <v>USAP Air</v>
      </c>
      <c r="Y47" s="156">
        <v>45231</v>
      </c>
      <c r="Z47" s="157" t="str">
        <v/>
      </c>
      <c r="AA47" s="163" t="str">
        <v>LC-130</v>
      </c>
      <c r="AB47" s="156">
        <v>45275</v>
      </c>
      <c r="AC47" s="147" t="str">
        <v>Yes</v>
      </c>
      <c r="AD47" s="147" t="str">
        <v>FY24 inter</v>
      </c>
      <c r="AE47" s="147" t="str">
        <v>FY24 intra</v>
      </c>
      <c r="AF47" s="183" t="str">
        <v>S. Boeser</v>
      </c>
      <c r="AG47" s="183">
        <v>44482</v>
      </c>
      <c r="AH47" s="147" t="str">
        <v>D. Tosi</v>
      </c>
      <c r="AI47" s="183">
        <v>44482</v>
      </c>
      <c r="AJ47" s="147" t="str">
        <v>4+1 Radio Pulser, weight  50 kg. 1+1 Radio receiver, assume mDOM weight, 3+1 FOM (assume mDOM weight) + 2ftx2ftx4ft FOM box (50 lbs).  Special Devices from UW. FTS, seismometer missing from estimate.  250 lbs crate estimate</v>
      </c>
      <c r="AK47" s="147" t="str">
        <v/>
      </c>
    </row>
    <row r="48" spans="1:38" ht="30" hidden="1" customHeight="1">
      <c r="A48" s="37">
        <v>1.2</v>
      </c>
      <c r="B48" s="70" t="str">
        <v/>
      </c>
      <c r="C48" s="1" t="str">
        <v>Misc. Science Equipment - FY24</v>
      </c>
      <c r="D48" s="1" t="str">
        <v xml:space="preserve">Scientific and test equipment (SPAT, DCM et al.) - Do Not Freeze </v>
      </c>
      <c r="E48" s="38">
        <v>48</v>
      </c>
      <c r="F48" s="38">
        <v>48</v>
      </c>
      <c r="G48" s="38">
        <v>48</v>
      </c>
      <c r="H48" s="23">
        <v>1</v>
      </c>
      <c r="I48" s="22">
        <v>64</v>
      </c>
      <c r="J48" s="22">
        <v>1500</v>
      </c>
      <c r="K48" s="4">
        <v>1500</v>
      </c>
      <c r="L48" s="177" t="str">
        <v>estimated</v>
      </c>
      <c r="M48" s="173" t="str">
        <v>DNF</v>
      </c>
      <c r="N48" s="163" t="str">
        <v xml:space="preserve"> U. Wisc. Madison</v>
      </c>
      <c r="O48" s="156" t="str">
        <v/>
      </c>
      <c r="P48" s="151" t="str">
        <v>UWM - PTH</v>
      </c>
      <c r="Q48" s="169">
        <v>45139</v>
      </c>
      <c r="R48" s="151" t="str">
        <v>Truck</v>
      </c>
      <c r="S48" s="152" t="str">
        <v>PTH - CHC</v>
      </c>
      <c r="T48" s="153" t="str">
        <v/>
      </c>
      <c r="U48" s="153" t="str">
        <v>ComSur</v>
      </c>
      <c r="V48" s="155" t="str">
        <v>CHC-MCM</v>
      </c>
      <c r="W48" s="155" t="str">
        <v/>
      </c>
      <c r="X48" s="155" t="str">
        <v>USAP Air</v>
      </c>
      <c r="Y48" s="156">
        <v>45231</v>
      </c>
      <c r="Z48" s="157" t="str">
        <v/>
      </c>
      <c r="AA48" s="163" t="str">
        <v>LC-130</v>
      </c>
      <c r="AB48" s="156">
        <v>45261</v>
      </c>
      <c r="AC48" s="147" t="str">
        <v>Yes</v>
      </c>
      <c r="AD48" s="147" t="str">
        <v>FY24 inter</v>
      </c>
      <c r="AE48" s="147" t="str">
        <v>FY24 intra</v>
      </c>
      <c r="AF48" s="147" t="str">
        <v>T. Karg</v>
      </c>
      <c r="AG48" s="147">
        <v>44477</v>
      </c>
      <c r="AH48" s="147" t="str">
        <v>D. Tosi</v>
      </c>
      <c r="AI48" s="147">
        <v>44477</v>
      </c>
      <c r="AJ48" s="147" t="str">
        <v/>
      </c>
      <c r="AK48" s="147" t="str">
        <v/>
      </c>
    </row>
    <row r="49" spans="1:40" ht="32.450000000000003" customHeight="1">
      <c r="A49" s="25">
        <v>1.3</v>
      </c>
      <c r="B49" s="48" t="str">
        <v/>
      </c>
      <c r="C49" s="71" t="str">
        <v>Special Devices 89-93</v>
      </c>
      <c r="D49" s="3" t="str">
        <v>Special devices for 5 remaining strings from UW (4+1 FOM,2+1 Radio Receivers, 11+1 LOM + seismometer*) - Do Not Deep Freeze</v>
      </c>
      <c r="E49" s="23">
        <v>81</v>
      </c>
      <c r="F49" s="23">
        <v>56</v>
      </c>
      <c r="G49" s="23">
        <v>51</v>
      </c>
      <c r="H49" s="23">
        <v>1</v>
      </c>
      <c r="I49" s="22">
        <v>133.875</v>
      </c>
      <c r="J49" s="22">
        <v>1797</v>
      </c>
      <c r="K49" s="4">
        <v>1797</v>
      </c>
      <c r="L49" s="148" t="str">
        <v>preliminary</v>
      </c>
      <c r="M49" s="6" t="str">
        <v>DNDF [-40C]</v>
      </c>
      <c r="N49" s="10" t="str">
        <v>UWM/Kansas</v>
      </c>
      <c r="O49" s="156" t="str">
        <v/>
      </c>
      <c r="P49" s="160" t="str">
        <v>UWM - PTH</v>
      </c>
      <c r="Q49" s="169">
        <v>45505</v>
      </c>
      <c r="R49" s="151" t="str">
        <v>Truck</v>
      </c>
      <c r="S49" s="152" t="str">
        <v>PTH - CHC</v>
      </c>
      <c r="T49" s="153" t="str">
        <v/>
      </c>
      <c r="U49" s="153" t="str">
        <v>ComAir</v>
      </c>
      <c r="V49" s="155" t="str">
        <v>CHC-MCM</v>
      </c>
      <c r="W49" s="155" t="str">
        <v/>
      </c>
      <c r="X49" s="155" t="str">
        <v>USAP Air</v>
      </c>
      <c r="Y49" s="156">
        <v>45597</v>
      </c>
      <c r="Z49" s="157" t="str">
        <v/>
      </c>
      <c r="AA49" s="163" t="str">
        <v>LC-130</v>
      </c>
      <c r="AB49" s="156">
        <v>45621</v>
      </c>
      <c r="AC49" s="147" t="str">
        <v>Yes</v>
      </c>
      <c r="AD49" s="147" t="str">
        <v>FY25 inter</v>
      </c>
      <c r="AE49" s="147" t="str">
        <v>FY25 intra</v>
      </c>
      <c r="AF49" s="183" t="str">
        <v>S. Boeser</v>
      </c>
      <c r="AG49" s="325">
        <v>44482</v>
      </c>
      <c r="AH49" s="147" t="str">
        <v>D. Tosi</v>
      </c>
      <c r="AI49" s="325">
        <v>44482</v>
      </c>
      <c r="AJ49" s="182" t="str">
        <v xml:space="preserve">21 Special Devices from USA (11+ 1 LOM, 4+1 FOM, 2+1 RR, FTS ? , seismometer), assume mDOM weight. 200 lbs wood crate. FTS not included. (*) Seismometer not yet in CMD </v>
      </c>
      <c r="AK49" s="147" t="str">
        <v/>
      </c>
    </row>
    <row r="50" spans="1:40" ht="32.450000000000003" customHeight="1">
      <c r="A50" s="25">
        <v>1.5</v>
      </c>
      <c r="B50" s="48" t="str">
        <v/>
      </c>
      <c r="C50" s="3" t="str">
        <v>Calibration/Special Devices  89-93</v>
      </c>
      <c r="D50" s="3" t="str">
        <v>8+1 PencilBeams, 12+1 pDOMs from UW - Do Not Deep Freeze</v>
      </c>
      <c r="E50" s="23">
        <v>75</v>
      </c>
      <c r="F50" s="23">
        <v>56.5</v>
      </c>
      <c r="G50" s="148">
        <v>41</v>
      </c>
      <c r="H50" s="23">
        <v>1</v>
      </c>
      <c r="I50" s="22">
        <v>100.54253472222223</v>
      </c>
      <c r="J50" s="22">
        <v>1602</v>
      </c>
      <c r="K50" s="4">
        <v>1602</v>
      </c>
      <c r="L50" s="23" t="str">
        <v>use mDOM as estimate</v>
      </c>
      <c r="M50" s="6" t="str">
        <v>DNDF [-40C]</v>
      </c>
      <c r="N50" s="163" t="str">
        <v xml:space="preserve"> U. Wisc. Madison</v>
      </c>
      <c r="O50" s="156" t="str">
        <v/>
      </c>
      <c r="P50" s="151" t="str">
        <v>UWM - PTH</v>
      </c>
      <c r="Q50" s="169">
        <v>45505</v>
      </c>
      <c r="R50" s="151" t="str">
        <v>Truck</v>
      </c>
      <c r="S50" s="152" t="str">
        <v>PTH - CHC</v>
      </c>
      <c r="T50" s="153" t="str">
        <v/>
      </c>
      <c r="U50" s="153" t="str">
        <v>ComSur</v>
      </c>
      <c r="V50" s="155" t="str">
        <v>CHC-MCM</v>
      </c>
      <c r="W50" s="155" t="str">
        <v/>
      </c>
      <c r="X50" s="155" t="str">
        <v>USAP Air</v>
      </c>
      <c r="Y50" s="156">
        <v>45597</v>
      </c>
      <c r="Z50" s="157" t="str">
        <v/>
      </c>
      <c r="AA50" s="163" t="str">
        <v>LC-130</v>
      </c>
      <c r="AB50" s="156">
        <v>45621</v>
      </c>
      <c r="AC50" s="147" t="str">
        <v>Yes</v>
      </c>
      <c r="AD50" s="147" t="str">
        <v>FY25 inter</v>
      </c>
      <c r="AE50" s="147" t="str">
        <v>FY25 intra</v>
      </c>
      <c r="AF50" s="147" t="str">
        <v>D. Williams</v>
      </c>
      <c r="AG50" s="325">
        <v>44482</v>
      </c>
      <c r="AH50" s="147" t="str">
        <v>D. Tosi</v>
      </c>
      <c r="AI50" s="156">
        <v>44474</v>
      </c>
      <c r="AJ50" s="182" t="str">
        <v xml:space="preserve">8+1 PencilBeams for strings 89-93, 12+1 pDOMs, assume mDOM weight. 244 lbs crate. </v>
      </c>
      <c r="AK50" s="147" t="str">
        <v/>
      </c>
    </row>
    <row r="51" spans="1:40" ht="27" customHeight="1">
      <c r="A51" s="187">
        <v>1.2</v>
      </c>
      <c r="B51" s="70" t="str">
        <v/>
      </c>
      <c r="C51" s="1" t="str">
        <v>Misc. Science Equipment - FY25</v>
      </c>
      <c r="D51" s="1" t="str">
        <v>Scientific and test equipment  (Handheld test devices, Paros, et al.) - Do Not Freeze</v>
      </c>
      <c r="E51" s="38">
        <v>48</v>
      </c>
      <c r="F51" s="38">
        <v>48</v>
      </c>
      <c r="G51" s="38">
        <v>48</v>
      </c>
      <c r="H51" s="23">
        <v>1</v>
      </c>
      <c r="I51" s="22">
        <v>64</v>
      </c>
      <c r="J51" s="22">
        <v>1500</v>
      </c>
      <c r="K51" s="4">
        <v>1500</v>
      </c>
      <c r="L51" s="177" t="str">
        <v>estimated</v>
      </c>
      <c r="M51" s="173" t="str">
        <v>DNF</v>
      </c>
      <c r="N51" s="163" t="str">
        <v xml:space="preserve"> U. Wisc. Madison</v>
      </c>
      <c r="O51" s="156" t="str">
        <v/>
      </c>
      <c r="P51" s="151" t="str">
        <v>UWM - PTH</v>
      </c>
      <c r="Q51" s="169">
        <v>45505</v>
      </c>
      <c r="R51" s="151" t="str">
        <v>Truck</v>
      </c>
      <c r="S51" s="152" t="str">
        <v>PTH - CHC</v>
      </c>
      <c r="T51" s="153" t="str">
        <v/>
      </c>
      <c r="U51" s="153" t="str">
        <v>ComSur</v>
      </c>
      <c r="V51" s="155" t="str">
        <v>CHC-MCM</v>
      </c>
      <c r="W51" s="155" t="str">
        <v/>
      </c>
      <c r="X51" s="155" t="str">
        <v>USAP Air</v>
      </c>
      <c r="Y51" s="156">
        <v>45597</v>
      </c>
      <c r="Z51" s="157" t="str">
        <v/>
      </c>
      <c r="AA51" s="163" t="str">
        <v>LC-130</v>
      </c>
      <c r="AB51" s="156">
        <v>45627</v>
      </c>
      <c r="AC51" s="147" t="str">
        <v>Yes</v>
      </c>
      <c r="AD51" s="147" t="str">
        <v>FY25 inter</v>
      </c>
      <c r="AE51" s="147" t="str">
        <v>FY25 intra</v>
      </c>
      <c r="AF51" s="147" t="str">
        <v>D. Tosi</v>
      </c>
      <c r="AG51" s="156">
        <v>44477</v>
      </c>
      <c r="AH51" s="147" t="str">
        <v>D. Tosi</v>
      </c>
      <c r="AI51" s="156">
        <v>44477</v>
      </c>
      <c r="AJ51" s="147" t="str">
        <v/>
      </c>
      <c r="AK51" s="147" t="str">
        <v/>
      </c>
    </row>
    <row r="52" spans="1:40" ht="31.5">
      <c r="A52" s="25">
        <v>1.5</v>
      </c>
      <c r="B52" s="48" t="str">
        <v/>
      </c>
      <c r="C52" s="3" t="str">
        <v>Dust logging device</v>
      </c>
      <c r="D52" s="3" t="str">
        <v>Blue Logging device - sensitive equipment - Do Not Freeze</v>
      </c>
      <c r="E52" s="23">
        <v>48</v>
      </c>
      <c r="F52" s="23">
        <v>17</v>
      </c>
      <c r="G52" s="23">
        <v>17</v>
      </c>
      <c r="H52" s="23">
        <v>1</v>
      </c>
      <c r="I52" s="22">
        <v>8.0277777777777786</v>
      </c>
      <c r="J52" s="22">
        <v>60</v>
      </c>
      <c r="K52" s="4">
        <v>60</v>
      </c>
      <c r="L52" s="148" t="str">
        <v>as in 2019-2020</v>
      </c>
      <c r="M52" s="170" t="str">
        <v>DNF</v>
      </c>
      <c r="N52" s="163" t="str">
        <v xml:space="preserve"> U. Wisc. Madison</v>
      </c>
      <c r="O52" s="156" t="str">
        <v/>
      </c>
      <c r="P52" s="160" t="str">
        <v>UWM - PTH</v>
      </c>
      <c r="Q52" s="169">
        <v>45505</v>
      </c>
      <c r="R52" s="151" t="str">
        <v>Truck</v>
      </c>
      <c r="S52" s="152" t="str">
        <v>PTH - CHC</v>
      </c>
      <c r="T52" s="153" t="str">
        <v/>
      </c>
      <c r="U52" s="153" t="str">
        <v>ComAir</v>
      </c>
      <c r="V52" s="155" t="str">
        <v>CHC-MCM</v>
      </c>
      <c r="W52" s="155" t="str">
        <v/>
      </c>
      <c r="X52" s="155" t="str">
        <v>USAP Air</v>
      </c>
      <c r="Y52" s="156">
        <v>45597</v>
      </c>
      <c r="Z52" s="157" t="str">
        <v/>
      </c>
      <c r="AA52" s="163" t="str">
        <v>LC-130</v>
      </c>
      <c r="AB52" s="156">
        <v>45621</v>
      </c>
      <c r="AC52" s="147" t="str">
        <v>Yes</v>
      </c>
      <c r="AD52" s="147" t="str">
        <v>FY25 inter</v>
      </c>
      <c r="AE52" s="147" t="str">
        <v>FY25 intra</v>
      </c>
      <c r="AF52" s="183" t="str">
        <v>D. Williams</v>
      </c>
      <c r="AG52" s="325">
        <v>44483</v>
      </c>
      <c r="AH52" s="147" t="str">
        <v>D. Tosi</v>
      </c>
      <c r="AI52" s="156">
        <v>44457</v>
      </c>
      <c r="AJ52" s="182" t="str">
        <v>Used weights from last deployment season shipment data (could be combined)</v>
      </c>
      <c r="AK52" s="147" t="str">
        <v/>
      </c>
    </row>
    <row r="53" spans="1:40" ht="31.5">
      <c r="A53" s="25">
        <v>1.5</v>
      </c>
      <c r="B53" s="48" t="str">
        <v/>
      </c>
      <c r="C53" s="3" t="str">
        <v>Dust logging device</v>
      </c>
      <c r="D53" s="3" t="str">
        <v>Green Logging device - sensitive equipment - Do Not Freeze</v>
      </c>
      <c r="E53" s="23">
        <v>48</v>
      </c>
      <c r="F53" s="23">
        <v>17</v>
      </c>
      <c r="G53" s="23">
        <v>17</v>
      </c>
      <c r="H53" s="23">
        <v>1</v>
      </c>
      <c r="I53" s="22">
        <v>8.0277777777777786</v>
      </c>
      <c r="J53" s="22">
        <v>60</v>
      </c>
      <c r="K53" s="4">
        <v>60</v>
      </c>
      <c r="L53" s="148" t="str">
        <v>as in 2019-2020</v>
      </c>
      <c r="M53" s="170" t="str">
        <v>DNF</v>
      </c>
      <c r="N53" s="163" t="str">
        <v xml:space="preserve"> U. Wisc. Madison</v>
      </c>
      <c r="O53" s="156" t="str">
        <v/>
      </c>
      <c r="P53" s="160" t="str">
        <v>UWM - PTH</v>
      </c>
      <c r="Q53" s="169">
        <v>45505</v>
      </c>
      <c r="R53" s="151" t="str">
        <v>Truck</v>
      </c>
      <c r="S53" s="152" t="str">
        <v>PTH - CHC</v>
      </c>
      <c r="T53" s="153" t="str">
        <v/>
      </c>
      <c r="U53" s="153" t="str">
        <v>ComAir</v>
      </c>
      <c r="V53" s="155" t="str">
        <v>CHC-MCM</v>
      </c>
      <c r="W53" s="155" t="str">
        <v/>
      </c>
      <c r="X53" s="155" t="str">
        <v>USAP Air</v>
      </c>
      <c r="Y53" s="156">
        <v>45597</v>
      </c>
      <c r="Z53" s="157" t="str">
        <v/>
      </c>
      <c r="AA53" s="163" t="str">
        <v>LC-130</v>
      </c>
      <c r="AB53" s="156">
        <v>45621</v>
      </c>
      <c r="AC53" s="147" t="str">
        <v>Yes</v>
      </c>
      <c r="AD53" s="147" t="str">
        <v>FY25 inter</v>
      </c>
      <c r="AE53" s="147" t="str">
        <v>FY25 intra</v>
      </c>
      <c r="AF53" s="183" t="str">
        <v>D. Williams</v>
      </c>
      <c r="AG53" s="325">
        <v>44483</v>
      </c>
      <c r="AH53" s="147" t="str">
        <v>D. Tosi</v>
      </c>
      <c r="AI53" s="156">
        <v>44458</v>
      </c>
      <c r="AJ53" s="182" t="str">
        <v>Used weights from last deployment season shipment data (could be combined)</v>
      </c>
      <c r="AK53" s="147" t="str">
        <v/>
      </c>
    </row>
    <row r="54" spans="1:40" ht="31.5">
      <c r="A54" s="25">
        <v>1.5</v>
      </c>
      <c r="B54" s="48" t="str">
        <v/>
      </c>
      <c r="C54" s="3" t="str">
        <v>Dust logging device</v>
      </c>
      <c r="D54" s="3" t="str">
        <v>Electronics parts - sensitive equipment - Do Not Freeze</v>
      </c>
      <c r="E54" s="23">
        <v>26</v>
      </c>
      <c r="F54" s="23">
        <v>24</v>
      </c>
      <c r="G54" s="23">
        <v>24</v>
      </c>
      <c r="H54" s="23">
        <v>1</v>
      </c>
      <c r="I54" s="22">
        <v>8.6666666666666661</v>
      </c>
      <c r="J54" s="22">
        <v>120</v>
      </c>
      <c r="K54" s="4">
        <v>120</v>
      </c>
      <c r="L54" s="148" t="str">
        <v>as in 2019-2020</v>
      </c>
      <c r="M54" s="170" t="str">
        <v>DNF</v>
      </c>
      <c r="N54" s="163" t="str">
        <v xml:space="preserve"> U. Wisc. Madison</v>
      </c>
      <c r="O54" s="156" t="str">
        <v/>
      </c>
      <c r="P54" s="160" t="str">
        <v>UWM - PTH</v>
      </c>
      <c r="Q54" s="169">
        <v>45505</v>
      </c>
      <c r="R54" s="151" t="str">
        <v>Truck</v>
      </c>
      <c r="S54" s="152" t="str">
        <v>PTH - CHC</v>
      </c>
      <c r="T54" s="153" t="str">
        <v/>
      </c>
      <c r="U54" s="153" t="str">
        <v>ComAir</v>
      </c>
      <c r="V54" s="155" t="str">
        <v>CHC-MCM</v>
      </c>
      <c r="W54" s="155" t="str">
        <v/>
      </c>
      <c r="X54" s="155" t="str">
        <v>USAP Air</v>
      </c>
      <c r="Y54" s="156">
        <v>45597</v>
      </c>
      <c r="Z54" s="157" t="str">
        <v/>
      </c>
      <c r="AA54" s="163" t="str">
        <v>LC-130</v>
      </c>
      <c r="AB54" s="156">
        <v>45621</v>
      </c>
      <c r="AC54" s="147" t="str">
        <v>Yes</v>
      </c>
      <c r="AD54" s="147" t="str">
        <v>FY25 inter</v>
      </c>
      <c r="AE54" s="147" t="str">
        <v>FY25 intra</v>
      </c>
      <c r="AF54" s="183" t="str">
        <v>D. Williams</v>
      </c>
      <c r="AG54" s="325">
        <v>44483</v>
      </c>
      <c r="AH54" s="147" t="str">
        <v>D. Tosi</v>
      </c>
      <c r="AI54" s="156">
        <v>44459</v>
      </c>
      <c r="AJ54" s="182" t="str">
        <v>Used weights from last deployment season shipment data (could be combined)</v>
      </c>
      <c r="AK54" s="147" t="str">
        <v/>
      </c>
    </row>
    <row r="55" spans="1:40" ht="31.5">
      <c r="A55" s="25">
        <v>1.5</v>
      </c>
      <c r="B55" s="48" t="str">
        <v/>
      </c>
      <c r="C55" s="3" t="str">
        <v>Dust logging device</v>
      </c>
      <c r="D55" s="3" t="str">
        <v>Electronics parts - sensitive equipment - Do Not Freeze</v>
      </c>
      <c r="E55" s="23">
        <v>26</v>
      </c>
      <c r="F55" s="23">
        <v>23</v>
      </c>
      <c r="G55" s="23">
        <v>20</v>
      </c>
      <c r="H55" s="23">
        <v>1</v>
      </c>
      <c r="I55" s="22">
        <v>6.9212962962962967</v>
      </c>
      <c r="J55" s="22">
        <v>60</v>
      </c>
      <c r="K55" s="4">
        <v>60</v>
      </c>
      <c r="L55" s="148" t="str">
        <v>as in 2019-2020</v>
      </c>
      <c r="M55" s="170" t="str">
        <v>DNF</v>
      </c>
      <c r="N55" s="163" t="str">
        <v xml:space="preserve"> U. Wisc. Madison</v>
      </c>
      <c r="O55" s="156" t="str">
        <v/>
      </c>
      <c r="P55" s="160" t="str">
        <v>UWM - PTH</v>
      </c>
      <c r="Q55" s="169">
        <v>45505</v>
      </c>
      <c r="R55" s="151" t="str">
        <v>Truck</v>
      </c>
      <c r="S55" s="152" t="str">
        <v>PTH - CHC</v>
      </c>
      <c r="T55" s="153" t="str">
        <v/>
      </c>
      <c r="U55" s="153" t="str">
        <v>ComAir</v>
      </c>
      <c r="V55" s="155" t="str">
        <v>CHC-MCM</v>
      </c>
      <c r="W55" s="155" t="str">
        <v/>
      </c>
      <c r="X55" s="155" t="str">
        <v>USAP Air</v>
      </c>
      <c r="Y55" s="156">
        <v>45597</v>
      </c>
      <c r="Z55" s="157" t="str">
        <v/>
      </c>
      <c r="AA55" s="163" t="str">
        <v>LC-130</v>
      </c>
      <c r="AB55" s="156">
        <v>45621</v>
      </c>
      <c r="AC55" s="147" t="str">
        <v>Yes</v>
      </c>
      <c r="AD55" s="147" t="str">
        <v>FY25 inter</v>
      </c>
      <c r="AE55" s="147" t="str">
        <v>FY25 intra</v>
      </c>
      <c r="AF55" s="183" t="str">
        <v>D. Williams</v>
      </c>
      <c r="AG55" s="325">
        <v>44483</v>
      </c>
      <c r="AH55" s="147" t="str">
        <v>D. Tosi</v>
      </c>
      <c r="AI55" s="156">
        <v>44460</v>
      </c>
      <c r="AJ55" s="182" t="str">
        <v>Used weights from last deployment season shipment data (could be combined)</v>
      </c>
      <c r="AK55" s="147" t="str">
        <v/>
      </c>
    </row>
    <row r="56" spans="1:40" ht="47.25">
      <c r="A56" s="25">
        <v>1.5</v>
      </c>
      <c r="B56" s="48" t="str">
        <v/>
      </c>
      <c r="C56" s="3" t="str">
        <v>Logging winch</v>
      </c>
      <c r="D56" s="3" t="str">
        <v xml:space="preserve">Winch to be used for Dust Logging </v>
      </c>
      <c r="E56" s="23">
        <v>86</v>
      </c>
      <c r="F56" s="23">
        <v>60</v>
      </c>
      <c r="G56" s="23">
        <v>68</v>
      </c>
      <c r="H56" s="23">
        <v>1</v>
      </c>
      <c r="I56" s="22">
        <v>203.05555555555554</v>
      </c>
      <c r="J56" s="22">
        <v>3500</v>
      </c>
      <c r="K56" s="4">
        <v>3500</v>
      </c>
      <c r="L56" s="148" t="str">
        <v>IDP deep logging winch for reference</v>
      </c>
      <c r="M56" s="170" t="str">
        <v/>
      </c>
      <c r="N56" s="163" t="str">
        <v xml:space="preserve"> U. Wisc. Madison</v>
      </c>
      <c r="O56" s="156" t="str">
        <v/>
      </c>
      <c r="P56" s="160" t="str">
        <v>UWM - PTH</v>
      </c>
      <c r="Q56" s="169">
        <v>45505</v>
      </c>
      <c r="R56" s="151" t="str">
        <v>Truck</v>
      </c>
      <c r="S56" s="152" t="str">
        <v>PTH - CHC</v>
      </c>
      <c r="T56" s="153" t="str">
        <v/>
      </c>
      <c r="U56" s="153" t="str">
        <v>ComAir</v>
      </c>
      <c r="V56" s="155" t="str">
        <v>CHC-MCM</v>
      </c>
      <c r="W56" s="155" t="str">
        <v/>
      </c>
      <c r="X56" s="155" t="str">
        <v>USAP Air</v>
      </c>
      <c r="Y56" s="156">
        <v>45597</v>
      </c>
      <c r="Z56" s="157" t="str">
        <v/>
      </c>
      <c r="AA56" s="163" t="str">
        <v>LC-130</v>
      </c>
      <c r="AB56" s="156">
        <v>45621</v>
      </c>
      <c r="AC56" s="147" t="str">
        <v>Yes</v>
      </c>
      <c r="AD56" s="147" t="str">
        <v>FY25 inter</v>
      </c>
      <c r="AE56" s="147" t="str">
        <v>FY25 intra</v>
      </c>
      <c r="AF56" s="147" t="str">
        <v>D. Tosi</v>
      </c>
      <c r="AG56" s="156">
        <v>44477</v>
      </c>
      <c r="AH56" s="147" t="str">
        <v>I. McEwen</v>
      </c>
      <c r="AI56" s="156">
        <v>44477</v>
      </c>
      <c r="AJ56" s="147" t="str">
        <v>Used weights and cubes of IDP deep logging winch. Send back end of season</v>
      </c>
      <c r="AK56" s="147" t="str">
        <v/>
      </c>
    </row>
    <row r="57" spans="1:40" ht="47.25">
      <c r="A57" s="25">
        <v>1.5</v>
      </c>
      <c r="B57" s="48" t="str">
        <v/>
      </c>
      <c r="C57" s="3" t="str">
        <v>Logging winch control box</v>
      </c>
      <c r="D57" s="3" t="str">
        <v>Control Box for winch for Dust Logging  - sensitive equipment - Do Not Freeze</v>
      </c>
      <c r="E57" s="23">
        <v>48</v>
      </c>
      <c r="F57" s="23">
        <v>48</v>
      </c>
      <c r="G57" s="23">
        <v>36</v>
      </c>
      <c r="H57" s="23">
        <v>1</v>
      </c>
      <c r="I57" s="22">
        <v>48</v>
      </c>
      <c r="J57" s="22">
        <v>400</v>
      </c>
      <c r="K57" s="4">
        <v>400</v>
      </c>
      <c r="L57" s="148" t="str">
        <v>IDP deep logging winch for reference</v>
      </c>
      <c r="M57" s="170" t="str">
        <v>DNF</v>
      </c>
      <c r="N57" s="163" t="str">
        <v xml:space="preserve"> U. Wisc. Madison</v>
      </c>
      <c r="O57" s="156" t="str">
        <v/>
      </c>
      <c r="P57" s="160" t="str">
        <v>UWM - PTH</v>
      </c>
      <c r="Q57" s="169">
        <v>45505</v>
      </c>
      <c r="R57" s="151" t="str">
        <v>Truck</v>
      </c>
      <c r="S57" s="152" t="str">
        <v>PTH - CHC</v>
      </c>
      <c r="T57" s="153" t="str">
        <v/>
      </c>
      <c r="U57" s="153" t="str">
        <v>ComAir</v>
      </c>
      <c r="V57" s="155" t="str">
        <v>CHC-MCM</v>
      </c>
      <c r="W57" s="155" t="str">
        <v/>
      </c>
      <c r="X57" s="155" t="str">
        <v>USAP Air</v>
      </c>
      <c r="Y57" s="156">
        <v>45597</v>
      </c>
      <c r="Z57" s="157" t="str">
        <v/>
      </c>
      <c r="AA57" s="163" t="str">
        <v>LC-130</v>
      </c>
      <c r="AB57" s="156">
        <v>45621</v>
      </c>
      <c r="AC57" s="147" t="str">
        <v>Yes</v>
      </c>
      <c r="AD57" s="147" t="str">
        <v>FY25 inter</v>
      </c>
      <c r="AE57" s="147" t="str">
        <v>FY25 intra</v>
      </c>
      <c r="AF57" s="147" t="str">
        <v>D. Tosi</v>
      </c>
      <c r="AG57" s="156">
        <v>44477</v>
      </c>
      <c r="AH57" s="147" t="str">
        <v>I. McEwen</v>
      </c>
      <c r="AI57" s="156">
        <v>44477</v>
      </c>
      <c r="AJ57" s="147" t="str">
        <v>Used weights and cubes of IDP deep logging winch. Send back end of season</v>
      </c>
      <c r="AK57" s="147" t="str">
        <v/>
      </c>
    </row>
    <row r="58" spans="1:40" s="95" customFormat="1" ht="29.85" hidden="1" customHeight="1" thickBot="1">
      <c r="A58" s="53" t="str">
        <v/>
      </c>
      <c r="B58" s="53" t="str">
        <v/>
      </c>
      <c r="C58" s="54" t="str">
        <v>U. Wisconsin totals:</v>
      </c>
      <c r="D58" s="55" t="str">
        <v/>
      </c>
      <c r="E58" s="44" t="str">
        <v/>
      </c>
      <c r="F58" s="44" t="str">
        <v/>
      </c>
      <c r="G58" s="44" t="str">
        <v>TEU=&gt;</v>
      </c>
      <c r="H58" s="56">
        <v>12.127729694308279</v>
      </c>
      <c r="I58" s="57">
        <v>11545.59866898148</v>
      </c>
      <c r="J58" s="57" t="str">
        <v/>
      </c>
      <c r="K58" s="58">
        <v>148947</v>
      </c>
      <c r="L58" s="58" t="str">
        <v/>
      </c>
      <c r="M58" s="58" t="str">
        <v/>
      </c>
      <c r="N58" s="58" t="str">
        <v/>
      </c>
      <c r="O58" s="77" t="str">
        <v/>
      </c>
      <c r="P58" s="59" t="str">
        <v/>
      </c>
      <c r="Q58" s="77" t="str">
        <v/>
      </c>
      <c r="R58" s="60" t="str">
        <v/>
      </c>
      <c r="S58" s="59" t="str">
        <v/>
      </c>
      <c r="T58" s="60" t="str">
        <v/>
      </c>
      <c r="U58" s="60" t="str">
        <v/>
      </c>
      <c r="V58" s="59" t="str">
        <v/>
      </c>
      <c r="W58" s="60" t="str">
        <v/>
      </c>
      <c r="X58" s="60" t="str">
        <v/>
      </c>
      <c r="Y58" s="77" t="str">
        <v/>
      </c>
      <c r="Z58" s="60" t="str">
        <v/>
      </c>
      <c r="AA58" s="60" t="str">
        <v/>
      </c>
      <c r="AB58" s="77" t="str">
        <v/>
      </c>
      <c r="AC58" s="59" t="str">
        <v/>
      </c>
      <c r="AD58" s="77" t="str">
        <v/>
      </c>
      <c r="AE58" s="59" t="str">
        <v/>
      </c>
      <c r="AF58" s="59" t="str">
        <v/>
      </c>
      <c r="AG58" s="59" t="str">
        <v/>
      </c>
      <c r="AH58" s="59" t="str">
        <v/>
      </c>
      <c r="AI58" s="59" t="str">
        <v/>
      </c>
      <c r="AJ58" s="59" t="str">
        <v/>
      </c>
      <c r="AK58" s="59" t="str">
        <v/>
      </c>
      <c r="AL58" s="11"/>
      <c r="AM58" s="11"/>
      <c r="AN58" s="11"/>
    </row>
    <row r="59" spans="1:40" ht="30" hidden="1" customHeight="1" thickTop="1">
      <c r="A59" s="35">
        <v>1.4</v>
      </c>
      <c r="B59" s="51" t="str">
        <v/>
      </c>
      <c r="C59" s="20" t="str">
        <v>Surface Junction Boxes</v>
      </c>
      <c r="D59" s="1" t="str">
        <v xml:space="preserve">Surface Junction Boxes  can overwinter in McM if shipped earlier. 7 junction boxes </v>
      </c>
      <c r="E59" s="36">
        <v>66</v>
      </c>
      <c r="F59" s="36">
        <v>30</v>
      </c>
      <c r="G59" s="36">
        <v>14</v>
      </c>
      <c r="H59" s="23">
        <v>7</v>
      </c>
      <c r="I59" s="4">
        <v>112.29166666666667</v>
      </c>
      <c r="J59" s="4">
        <v>200</v>
      </c>
      <c r="K59" s="4">
        <v>1400</v>
      </c>
      <c r="L59" s="36" t="str">
        <v>preliminary</v>
      </c>
      <c r="M59" s="8" t="str">
        <v/>
      </c>
      <c r="N59" s="163" t="str">
        <v>MSU</v>
      </c>
      <c r="O59" s="156">
        <v>44866</v>
      </c>
      <c r="P59" s="151" t="str">
        <v>MSU-PTH</v>
      </c>
      <c r="Q59" s="169">
        <v>44880</v>
      </c>
      <c r="R59" s="151" t="str">
        <v>Truck</v>
      </c>
      <c r="S59" s="152" t="str">
        <v>PTH - MCM</v>
      </c>
      <c r="T59" s="153" t="str">
        <v/>
      </c>
      <c r="U59" s="153" t="str">
        <v>USAP Vessel</v>
      </c>
      <c r="V59" s="155" t="str">
        <v>USAP Vessel</v>
      </c>
      <c r="W59" s="155" t="str">
        <v/>
      </c>
      <c r="X59" s="155" t="str">
        <v>-</v>
      </c>
      <c r="Y59" s="162">
        <v>44963</v>
      </c>
      <c r="Z59" s="157" t="str">
        <v/>
      </c>
      <c r="AA59" s="147" t="str">
        <v>LC-130/SPoT</v>
      </c>
      <c r="AB59" s="156">
        <v>45270</v>
      </c>
      <c r="AC59" s="147" t="str">
        <v>Yes</v>
      </c>
      <c r="AD59" s="147" t="str">
        <v>FY23 inter</v>
      </c>
      <c r="AE59" s="147" t="str">
        <v>FY24 intra</v>
      </c>
      <c r="AF59" s="147" t="str">
        <v>T. DeYoung</v>
      </c>
      <c r="AG59" s="147">
        <v>44482</v>
      </c>
      <c r="AH59" s="147" t="str">
        <v>D. Tosi</v>
      </c>
      <c r="AI59" s="147">
        <v>44480</v>
      </c>
      <c r="AJ59" s="147" t="str">
        <v>Each is 66" x 30" x 14", each is 112 lbs. Assume Folding crate</v>
      </c>
      <c r="AK59" s="147" t="str">
        <v/>
      </c>
    </row>
    <row r="60" spans="1:40" ht="32.25" hidden="1" customHeight="1">
      <c r="A60" s="35">
        <v>1.4</v>
      </c>
      <c r="B60" s="51" t="str">
        <v/>
      </c>
      <c r="C60" s="20" t="str">
        <v>Surface Cable Assemblies</v>
      </c>
      <c r="D60" s="1" t="str">
        <v xml:space="preserve">Palletized wooden cable drums (Qty: 7). Can overwinter in MCM. </v>
      </c>
      <c r="E60" s="36">
        <v>48</v>
      </c>
      <c r="F60" s="36">
        <v>65</v>
      </c>
      <c r="G60" s="36">
        <v>71</v>
      </c>
      <c r="H60" s="23">
        <v>7</v>
      </c>
      <c r="I60" s="4">
        <v>897.3611111111112</v>
      </c>
      <c r="J60" s="4">
        <v>1335.7142857142858</v>
      </c>
      <c r="K60" s="4">
        <v>9350</v>
      </c>
      <c r="L60" s="36" t="str">
        <v>actual</v>
      </c>
      <c r="M60" s="124" t="str">
        <v/>
      </c>
      <c r="N60" s="163" t="str">
        <v>MSU</v>
      </c>
      <c r="O60" s="156">
        <v>44530</v>
      </c>
      <c r="P60" s="151" t="str">
        <v>MSU-PTH</v>
      </c>
      <c r="Q60" s="169">
        <v>44896</v>
      </c>
      <c r="R60" s="151" t="str">
        <v>Truck</v>
      </c>
      <c r="S60" s="152" t="str">
        <v>PTH - MCM</v>
      </c>
      <c r="T60" s="153" t="str">
        <v/>
      </c>
      <c r="U60" s="153" t="str">
        <v>USAP Vessel</v>
      </c>
      <c r="V60" s="155" t="str">
        <v>USAP Vessel</v>
      </c>
      <c r="W60" s="155" t="str">
        <v/>
      </c>
      <c r="X60" s="155" t="str">
        <v>-</v>
      </c>
      <c r="Y60" s="162">
        <v>44963</v>
      </c>
      <c r="Z60" s="157" t="str">
        <v/>
      </c>
      <c r="AA60" s="147" t="str">
        <v>LC-130</v>
      </c>
      <c r="AB60" s="156">
        <v>45250</v>
      </c>
      <c r="AC60" s="147" t="str">
        <v>Yes</v>
      </c>
      <c r="AD60" s="147" t="str">
        <v>FY23 inter</v>
      </c>
      <c r="AE60" s="147" t="str">
        <v>FY24 intra</v>
      </c>
      <c r="AF60" s="147" t="str">
        <v>T. DeYoung</v>
      </c>
      <c r="AG60" s="147">
        <v>44482</v>
      </c>
      <c r="AH60" s="147" t="str">
        <v>D. Tosi</v>
      </c>
      <c r="AI60" s="147">
        <v>44480</v>
      </c>
      <c r="AJ60" s="147" t="str">
        <v xml:space="preserve">(*) storage in McMurdo pending low temperature test </v>
      </c>
      <c r="AK60" s="147" t="str">
        <v/>
      </c>
    </row>
    <row r="61" spans="1:40" ht="63" hidden="1">
      <c r="A61" s="35">
        <v>1.4</v>
      </c>
      <c r="B61" s="51" t="str">
        <v/>
      </c>
      <c r="C61" s="20" t="str">
        <v>Breakout cables for strings 87-88</v>
      </c>
      <c r="D61" s="20" t="str">
        <v>Standard vessel shipping.  2 wooden crates containing spooled breakout cable assemblies - 96 cf / 1,000 lbs each - Do Not Deep Freeze</v>
      </c>
      <c r="E61" s="36">
        <v>72</v>
      </c>
      <c r="F61" s="36">
        <v>48</v>
      </c>
      <c r="G61" s="36">
        <v>48</v>
      </c>
      <c r="H61" s="23">
        <v>2</v>
      </c>
      <c r="I61" s="4">
        <v>192</v>
      </c>
      <c r="J61" s="4">
        <v>1000</v>
      </c>
      <c r="K61" s="4">
        <v>2000</v>
      </c>
      <c r="L61" s="36" t="str">
        <v>estimated</v>
      </c>
      <c r="M61" s="124" t="str">
        <v>DNDF[-40C](*)</v>
      </c>
      <c r="N61" s="163" t="str">
        <v>MSU</v>
      </c>
      <c r="O61" s="156">
        <v>44985</v>
      </c>
      <c r="P61" s="151" t="str">
        <v>MSU-PTH</v>
      </c>
      <c r="Q61" s="169">
        <v>45031</v>
      </c>
      <c r="R61" s="151" t="str">
        <v>Truck</v>
      </c>
      <c r="S61" s="153" t="str">
        <v>PTH - MCM</v>
      </c>
      <c r="T61" s="153" t="str">
        <v/>
      </c>
      <c r="U61" s="153" t="str">
        <v>USAP Vessel</v>
      </c>
      <c r="V61" s="155" t="str">
        <v>USAP Vessel</v>
      </c>
      <c r="W61" s="155" t="str">
        <v/>
      </c>
      <c r="X61" s="155" t="str">
        <v>-</v>
      </c>
      <c r="Y61" s="162">
        <v>45328</v>
      </c>
      <c r="Z61" s="157" t="str">
        <v/>
      </c>
      <c r="AA61" s="163" t="str">
        <v>LC-130</v>
      </c>
      <c r="AB61" s="156">
        <v>45337</v>
      </c>
      <c r="AC61" s="147" t="str">
        <v>Yes</v>
      </c>
      <c r="AD61" s="147" t="str">
        <v>FY24 inter</v>
      </c>
      <c r="AE61" s="147" t="str">
        <v>FY24 intra</v>
      </c>
      <c r="AF61" s="147" t="str">
        <v>T. DeYoung</v>
      </c>
      <c r="AG61" s="147">
        <v>44459</v>
      </c>
      <c r="AH61" s="179" t="str">
        <v>D. Tosi</v>
      </c>
      <c r="AI61" s="179">
        <v>44480</v>
      </c>
      <c r="AJ61" s="147" t="str">
        <v>Preliminary estimate of weight and size.  Pre-staging string 87-88 equipment in cryo or ICL. - if shipping to Pole not possible before end of 23/24 season could overwinter in McM (at an increased risk and pending low temperature test)</v>
      </c>
      <c r="AK61" s="147" t="str">
        <v/>
      </c>
    </row>
    <row r="62" spans="1:40" ht="32.25" hidden="1" customHeight="1">
      <c r="A62" s="35">
        <v>1.4</v>
      </c>
      <c r="B62" s="51" t="str">
        <v/>
      </c>
      <c r="C62" s="20" t="str">
        <v>Breakout cables for strings 89-93</v>
      </c>
      <c r="D62" s="20" t="str">
        <v>Stored in McMurdo FY24. 5 wooden crates containing spooled breakout cable assemblies - 96 cf/ 1,000 lbs each (preliminary) -  Do Not Deep Freeze</v>
      </c>
      <c r="E62" s="36">
        <v>72</v>
      </c>
      <c r="F62" s="36">
        <v>48</v>
      </c>
      <c r="G62" s="36">
        <v>48</v>
      </c>
      <c r="H62" s="23">
        <v>5</v>
      </c>
      <c r="I62" s="4">
        <v>480</v>
      </c>
      <c r="J62" s="4">
        <v>1000</v>
      </c>
      <c r="K62" s="4">
        <v>5000</v>
      </c>
      <c r="L62" s="36" t="str">
        <v>estimated</v>
      </c>
      <c r="M62" s="124" t="str">
        <v>DNDF[-40C](*)</v>
      </c>
      <c r="N62" s="163" t="str">
        <v>MSU</v>
      </c>
      <c r="O62" s="156">
        <v>45068</v>
      </c>
      <c r="P62" s="151" t="str">
        <v>MSU-PTH</v>
      </c>
      <c r="Q62" s="169">
        <v>45092</v>
      </c>
      <c r="R62" s="151" t="str">
        <v>Truck</v>
      </c>
      <c r="S62" s="153" t="str">
        <v>PTH - MCM</v>
      </c>
      <c r="T62" s="153" t="str">
        <v/>
      </c>
      <c r="U62" s="153" t="str">
        <v>USAP Vessel</v>
      </c>
      <c r="V62" s="155" t="str">
        <v>USAP Vessel</v>
      </c>
      <c r="W62" s="155" t="str">
        <v/>
      </c>
      <c r="X62" s="155" t="str">
        <v>-</v>
      </c>
      <c r="Y62" s="162">
        <v>45328</v>
      </c>
      <c r="Z62" s="157" t="str">
        <v/>
      </c>
      <c r="AA62" s="163" t="str">
        <v>LC-130/SPoT</v>
      </c>
      <c r="AB62" s="156">
        <v>45621</v>
      </c>
      <c r="AC62" s="147" t="str">
        <v>Yes</v>
      </c>
      <c r="AD62" s="147" t="str">
        <v>FY24 inter</v>
      </c>
      <c r="AE62" s="147" t="str">
        <v>FY25 intra</v>
      </c>
      <c r="AF62" s="147" t="str">
        <v>T. DeYoung</v>
      </c>
      <c r="AG62" s="147">
        <v>44459</v>
      </c>
      <c r="AH62" s="179" t="str">
        <v>D. Tosi</v>
      </c>
      <c r="AI62" s="179">
        <v>44459</v>
      </c>
      <c r="AJ62" s="147" t="str">
        <v xml:space="preserve">Preliminary estimate of weight and size.  
(*) storage in McMurdo pending low temperature test  </v>
      </c>
      <c r="AK62" s="147" t="str">
        <v/>
      </c>
    </row>
    <row r="63" spans="1:40" ht="32.25" hidden="1" customHeight="1">
      <c r="A63" s="35">
        <v>1.4</v>
      </c>
      <c r="B63" s="51" t="str">
        <v/>
      </c>
      <c r="C63" s="20" t="str">
        <v>Main (downhole) load members 87-93</v>
      </c>
      <c r="D63" s="20" t="str">
        <v>May be possible to store in McMurdo until drill season - Do Not Deep Freeze</v>
      </c>
      <c r="E63" s="36">
        <v>47</v>
      </c>
      <c r="F63" s="36">
        <v>47</v>
      </c>
      <c r="G63" s="36">
        <v>39</v>
      </c>
      <c r="H63" s="23">
        <v>7</v>
      </c>
      <c r="I63" s="4">
        <v>348.99131944444446</v>
      </c>
      <c r="J63" s="4">
        <v>766</v>
      </c>
      <c r="K63" s="4">
        <v>5362</v>
      </c>
      <c r="L63" s="36" t="str">
        <v>preliminary</v>
      </c>
      <c r="M63" s="124" t="str">
        <v>DNDF[-40C](*)</v>
      </c>
      <c r="N63" s="163" t="str">
        <v>MSU</v>
      </c>
      <c r="O63" s="156">
        <v>45017</v>
      </c>
      <c r="P63" s="151" t="str">
        <v>MSU-PTH</v>
      </c>
      <c r="Q63" s="169">
        <v>45031</v>
      </c>
      <c r="R63" s="151" t="str">
        <v>Truck</v>
      </c>
      <c r="S63" s="153" t="str">
        <v>PTH - MCM</v>
      </c>
      <c r="T63" s="153" t="str">
        <v/>
      </c>
      <c r="U63" s="153" t="str">
        <v>USAP Vessel</v>
      </c>
      <c r="V63" s="155" t="str">
        <v>USAP Vessel</v>
      </c>
      <c r="W63" s="155" t="str">
        <v/>
      </c>
      <c r="X63" s="155" t="str">
        <v>-</v>
      </c>
      <c r="Y63" s="162">
        <v>45328</v>
      </c>
      <c r="Z63" s="157" t="str">
        <v/>
      </c>
      <c r="AA63" s="147" t="str">
        <v>LC-130/SPoT</v>
      </c>
      <c r="AB63" s="156">
        <v>45627</v>
      </c>
      <c r="AC63" s="147" t="str">
        <v>Yes</v>
      </c>
      <c r="AD63" s="147" t="str">
        <v>FY24 inter</v>
      </c>
      <c r="AE63" s="147" t="str">
        <v>FY25 intra</v>
      </c>
      <c r="AF63" s="147" t="str">
        <v>T. DeYoung</v>
      </c>
      <c r="AG63" s="179">
        <v>44459</v>
      </c>
      <c r="AH63" s="179" t="str">
        <v>D. Tosi</v>
      </c>
      <c r="AI63" s="179">
        <v>44480</v>
      </c>
      <c r="AJ63" s="147" t="str">
        <v xml:space="preserve">(*) storage in McMurdo pending low temperature test </v>
      </c>
      <c r="AK63" s="147" t="str">
        <v/>
      </c>
    </row>
    <row r="64" spans="1:40" ht="40.5" hidden="1" customHeight="1">
      <c r="A64" s="35">
        <v>1.4</v>
      </c>
      <c r="B64" s="51" t="str">
        <v/>
      </c>
      <c r="C64" s="20" t="str">
        <v>Main (downhole) cables 87-93</v>
      </c>
      <c r="D64" s="20" t="str">
        <v>May be possible to store in McMurdo until drill season - Do Not Deep Freeze</v>
      </c>
      <c r="E64" s="36">
        <v>96</v>
      </c>
      <c r="F64" s="36">
        <v>96</v>
      </c>
      <c r="G64" s="36">
        <v>96</v>
      </c>
      <c r="H64" s="23">
        <v>7</v>
      </c>
      <c r="I64" s="4">
        <v>3584</v>
      </c>
      <c r="J64" s="4">
        <v>15000</v>
      </c>
      <c r="K64" s="4">
        <v>105000</v>
      </c>
      <c r="L64" s="36" t="str">
        <v>preliminary</v>
      </c>
      <c r="M64" s="124" t="str">
        <v>DNDF[-40C](*)</v>
      </c>
      <c r="N64" s="163" t="str">
        <v>MSU</v>
      </c>
      <c r="O64" s="156">
        <v>45017</v>
      </c>
      <c r="P64" s="151" t="str">
        <v>MSU-PTH</v>
      </c>
      <c r="Q64" s="169">
        <v>45031</v>
      </c>
      <c r="R64" s="151" t="str">
        <v>Truck</v>
      </c>
      <c r="S64" s="153" t="str">
        <v>PTH - MCM</v>
      </c>
      <c r="T64" s="153" t="str">
        <v/>
      </c>
      <c r="U64" s="153" t="str">
        <v>USAP Vessel</v>
      </c>
      <c r="V64" s="155" t="str">
        <v>USAP Vessel</v>
      </c>
      <c r="W64" s="155" t="str">
        <v/>
      </c>
      <c r="X64" s="155" t="str">
        <v>-</v>
      </c>
      <c r="Y64" s="162">
        <v>45328</v>
      </c>
      <c r="Z64" s="157" t="str">
        <v/>
      </c>
      <c r="AA64" s="147" t="str">
        <v>LC-130/SPoT</v>
      </c>
      <c r="AB64" s="156">
        <v>45627</v>
      </c>
      <c r="AC64" s="147" t="str">
        <v>Yes</v>
      </c>
      <c r="AD64" s="147" t="str">
        <v>FY24 inter</v>
      </c>
      <c r="AE64" s="147" t="str">
        <v>FY25 intra</v>
      </c>
      <c r="AF64" s="147" t="str">
        <v>T. DeYoung</v>
      </c>
      <c r="AG64" s="147">
        <v>44459</v>
      </c>
      <c r="AH64" s="179" t="str">
        <v>D. Tosi</v>
      </c>
      <c r="AI64" s="179">
        <v>44480</v>
      </c>
      <c r="AJ64" s="147" t="str">
        <v xml:space="preserve">(*) storage in McMurdo pending low temperature test </v>
      </c>
      <c r="AK64" s="147" t="str">
        <v/>
      </c>
    </row>
    <row r="65" spans="1:40" ht="102" customHeight="1">
      <c r="A65" s="25">
        <v>1.3</v>
      </c>
      <c r="B65" s="48" t="str">
        <v/>
      </c>
      <c r="C65" s="3" t="str">
        <v>String Sensors 89-93</v>
      </c>
      <c r="D65" s="3" t="str">
        <v>Optical Sensors for 5 strings from MSU (mDOMs) - Do Not Deep Freeze</v>
      </c>
      <c r="E65" s="23">
        <v>40</v>
      </c>
      <c r="F65" s="23">
        <v>48</v>
      </c>
      <c r="G65" s="148">
        <v>46</v>
      </c>
      <c r="H65" s="23">
        <v>25</v>
      </c>
      <c r="I65" s="4">
        <v>1277.7777777777778</v>
      </c>
      <c r="J65" s="4">
        <v>573</v>
      </c>
      <c r="K65" s="4">
        <v>14325</v>
      </c>
      <c r="L65" s="148" t="str">
        <v>final weight(**)</v>
      </c>
      <c r="M65" s="6" t="str">
        <v>DNDF [-40C]</v>
      </c>
      <c r="N65" s="10" t="str">
        <v>MSU</v>
      </c>
      <c r="O65" s="156" t="str">
        <v/>
      </c>
      <c r="P65" s="151" t="str">
        <v>MSU-PTH</v>
      </c>
      <c r="Q65" s="169">
        <v>45505</v>
      </c>
      <c r="R65" s="151" t="str">
        <v>Truck</v>
      </c>
      <c r="S65" s="153" t="str">
        <v>PTH - CHC</v>
      </c>
      <c r="T65" s="153" t="str">
        <v/>
      </c>
      <c r="U65" s="153" t="str">
        <v>ComSur</v>
      </c>
      <c r="V65" s="155" t="str">
        <v>CHC - MCM</v>
      </c>
      <c r="W65" s="155" t="str">
        <v/>
      </c>
      <c r="X65" s="155" t="str">
        <v>USAP Air</v>
      </c>
      <c r="Y65" s="156">
        <v>45597</v>
      </c>
      <c r="Z65" s="157" t="str">
        <v/>
      </c>
      <c r="AA65" s="163" t="str">
        <v>LC-130</v>
      </c>
      <c r="AB65" s="156">
        <v>45621</v>
      </c>
      <c r="AC65" s="147" t="str">
        <v>Yes</v>
      </c>
      <c r="AD65" s="147" t="str">
        <v>FY25 inter</v>
      </c>
      <c r="AE65" s="147" t="str">
        <v>FY25 intra</v>
      </c>
      <c r="AF65" s="147" t="str">
        <v>T. Karg</v>
      </c>
      <c r="AG65" s="156">
        <v>44459</v>
      </c>
      <c r="AH65" s="147" t="str">
        <v>D. Tosi</v>
      </c>
      <c r="AI65" s="156">
        <v>44461</v>
      </c>
      <c r="AJ65" s="147" t="str">
        <v>mDOM weight is 28 kg/boxed + 35kg pallet, assume 8 mDOMs/pallet (189 to be deployed + 11 spares)(*)Assumed to be shipped in 2x20' HC  (5115 lbs, 238inx96inx114in) or a 40 ft HC, purchased by MSU or loaned in PTH (container weight not included)</v>
      </c>
      <c r="AK65" s="147" t="str">
        <v/>
      </c>
    </row>
    <row r="66" spans="1:40" ht="47.25">
      <c r="A66" s="25">
        <v>1.3</v>
      </c>
      <c r="B66" s="48" t="str">
        <v/>
      </c>
      <c r="C66" s="3" t="str">
        <v>String Sensors 89-93</v>
      </c>
      <c r="D66" s="3" t="str">
        <v>Optical Sensors for 5 strings from MSU (mDOMs) containers (TBD) - Do Not Deep Freeze</v>
      </c>
      <c r="E66" s="23">
        <v>238</v>
      </c>
      <c r="F66" s="23">
        <v>96</v>
      </c>
      <c r="G66" s="148">
        <v>114</v>
      </c>
      <c r="H66" s="23">
        <v>0</v>
      </c>
      <c r="I66" s="4">
        <v>0</v>
      </c>
      <c r="J66" s="4">
        <v>5115</v>
      </c>
      <c r="K66" s="4">
        <v>0</v>
      </c>
      <c r="L66" s="148" t="str">
        <v>see notes in item above</v>
      </c>
      <c r="M66" s="6" t="str">
        <v>DNDF [-40C]</v>
      </c>
      <c r="N66" s="10" t="str">
        <v>MSU</v>
      </c>
      <c r="O66" s="156" t="str">
        <v/>
      </c>
      <c r="P66" s="151" t="str">
        <v>MSU-PTH</v>
      </c>
      <c r="Q66" s="169">
        <v>45505</v>
      </c>
      <c r="R66" s="151" t="str">
        <v>Truck</v>
      </c>
      <c r="S66" s="153" t="str">
        <v>PTH - CHC</v>
      </c>
      <c r="T66" s="153" t="str">
        <v/>
      </c>
      <c r="U66" s="153" t="str">
        <v>ComSur</v>
      </c>
      <c r="V66" s="155" t="str">
        <v>CHC - MCM</v>
      </c>
      <c r="W66" s="155" t="str">
        <v/>
      </c>
      <c r="X66" s="155" t="str">
        <v>USAP Air</v>
      </c>
      <c r="Y66" s="156">
        <v>45597</v>
      </c>
      <c r="Z66" s="157" t="str">
        <v/>
      </c>
      <c r="AA66" s="163" t="str">
        <v>LC-130</v>
      </c>
      <c r="AB66" s="156">
        <v>45621</v>
      </c>
      <c r="AC66" s="147" t="str">
        <v>Yes</v>
      </c>
      <c r="AD66" s="147" t="str">
        <v>FY25 inter</v>
      </c>
      <c r="AE66" s="147" t="str">
        <v>FY25 intra</v>
      </c>
      <c r="AF66" s="147" t="str">
        <v>T. Karg</v>
      </c>
      <c r="AG66" s="156">
        <v>44459</v>
      </c>
      <c r="AH66" s="147" t="str">
        <v>D. Tosi</v>
      </c>
      <c r="AI66" s="156">
        <v>44461</v>
      </c>
      <c r="AJ66" s="147" t="str">
        <v>Assume 2x20HC containers for transport on COMSUR (TBC). Pallets could be loaded to 53 ft truck and loaded into a loaned container in PTH but this would increase touch points (and risk)</v>
      </c>
      <c r="AK66" s="147" t="str">
        <v/>
      </c>
    </row>
    <row r="67" spans="1:40" s="95" customFormat="1" ht="21" hidden="1" customHeight="1" thickBot="1">
      <c r="A67" s="53" t="str">
        <v/>
      </c>
      <c r="B67" s="53" t="str">
        <v/>
      </c>
      <c r="C67" s="54" t="str">
        <v>MSU Totals:</v>
      </c>
      <c r="D67" s="55" t="str">
        <v/>
      </c>
      <c r="E67" s="44" t="str">
        <v/>
      </c>
      <c r="F67" s="44" t="str">
        <v/>
      </c>
      <c r="G67" s="44" t="str">
        <v>TEU=&gt;</v>
      </c>
      <c r="H67" s="56">
        <v>7.239938944327732</v>
      </c>
      <c r="I67" s="57">
        <v>6892.421875</v>
      </c>
      <c r="J67" s="57" t="str">
        <v/>
      </c>
      <c r="K67" s="58">
        <v>142437</v>
      </c>
      <c r="L67" s="58" t="str">
        <v/>
      </c>
      <c r="M67" s="58" t="str">
        <v/>
      </c>
      <c r="N67" s="58" t="str">
        <v/>
      </c>
      <c r="O67" s="77" t="str">
        <v/>
      </c>
      <c r="P67" s="59" t="str">
        <v/>
      </c>
      <c r="Q67" s="77" t="str">
        <v/>
      </c>
      <c r="R67" s="60" t="str">
        <v/>
      </c>
      <c r="S67" s="59" t="str">
        <v/>
      </c>
      <c r="T67" s="60" t="str">
        <v/>
      </c>
      <c r="U67" s="60" t="str">
        <v/>
      </c>
      <c r="V67" s="59" t="str">
        <v/>
      </c>
      <c r="W67" s="60" t="str">
        <v/>
      </c>
      <c r="X67" s="60" t="str">
        <v/>
      </c>
      <c r="Y67" s="77" t="str">
        <v/>
      </c>
      <c r="Z67" s="60" t="str">
        <v/>
      </c>
      <c r="AA67" s="60" t="str">
        <v/>
      </c>
      <c r="AB67" s="77" t="str">
        <v/>
      </c>
      <c r="AC67" s="59" t="str">
        <v/>
      </c>
      <c r="AD67" s="77" t="str">
        <v/>
      </c>
      <c r="AE67" s="59" t="str">
        <v/>
      </c>
      <c r="AF67" s="59" t="str">
        <v/>
      </c>
      <c r="AG67" s="59" t="str">
        <v/>
      </c>
      <c r="AH67" s="59" t="str">
        <v/>
      </c>
      <c r="AI67" s="59" t="str">
        <v/>
      </c>
      <c r="AJ67" s="59" t="str">
        <v/>
      </c>
      <c r="AK67" s="59" t="str">
        <v/>
      </c>
      <c r="AL67" s="11"/>
      <c r="AM67" s="11"/>
      <c r="AN67" s="11"/>
    </row>
    <row r="68" spans="1:40" ht="21.6" customHeight="1">
      <c r="A68" s="25">
        <v>1.3</v>
      </c>
      <c r="B68" s="48" t="str">
        <v/>
      </c>
      <c r="C68" s="3" t="str">
        <v>DM-Ice</v>
      </c>
      <c r="D68" s="3" t="str">
        <v>DM-ice (two modules for string 89 and 90) - Do Not Deep Freeze</v>
      </c>
      <c r="E68" s="23">
        <v>48</v>
      </c>
      <c r="F68" s="23">
        <v>48</v>
      </c>
      <c r="G68" s="23">
        <v>48</v>
      </c>
      <c r="H68" s="23">
        <v>1</v>
      </c>
      <c r="I68" s="4">
        <v>64</v>
      </c>
      <c r="J68" s="4">
        <v>1500</v>
      </c>
      <c r="K68" s="4">
        <v>1500</v>
      </c>
      <c r="L68" s="148" t="str">
        <v>estimated</v>
      </c>
      <c r="M68" s="6" t="str">
        <v>DNDF [-40C]</v>
      </c>
      <c r="N68" s="10" t="str">
        <v>Yale</v>
      </c>
      <c r="O68" s="156" t="str">
        <v/>
      </c>
      <c r="P68" s="151" t="str">
        <v>Yale-PTH</v>
      </c>
      <c r="Q68" s="169" t="str">
        <v/>
      </c>
      <c r="R68" s="151" t="str">
        <v>Truck</v>
      </c>
      <c r="S68" s="153" t="str">
        <v>PTH - CHC</v>
      </c>
      <c r="T68" s="153" t="str">
        <v/>
      </c>
      <c r="U68" s="153" t="str">
        <v>ComSur</v>
      </c>
      <c r="V68" s="155" t="str">
        <v>CHC - MCM</v>
      </c>
      <c r="W68" s="155" t="str">
        <v/>
      </c>
      <c r="X68" s="155" t="str">
        <v>USAP Air</v>
      </c>
      <c r="Y68" s="156">
        <v>45597</v>
      </c>
      <c r="Z68" s="157" t="str">
        <v/>
      </c>
      <c r="AA68" s="163" t="str">
        <v>LC-130</v>
      </c>
      <c r="AB68" s="156">
        <v>45621</v>
      </c>
      <c r="AC68" s="147" t="str">
        <v>Yes</v>
      </c>
      <c r="AD68" s="147" t="str">
        <v>FY25 inter</v>
      </c>
      <c r="AE68" s="147" t="str">
        <v>FY25 intra</v>
      </c>
      <c r="AF68" s="147" t="str">
        <v>M. Kauer</v>
      </c>
      <c r="AG68" s="156">
        <v>44459</v>
      </c>
      <c r="AH68" s="147" t="str">
        <v>D. Tosi</v>
      </c>
      <c r="AI68" s="156">
        <v>44459</v>
      </c>
      <c r="AJ68" s="147" t="str">
        <v/>
      </c>
      <c r="AK68" s="147" t="str">
        <v/>
      </c>
    </row>
    <row r="69" spans="1:40" s="95" customFormat="1" ht="19.5" hidden="1" thickBot="1">
      <c r="A69" s="53" t="str">
        <v/>
      </c>
      <c r="B69" s="53" t="str">
        <v/>
      </c>
      <c r="C69" s="54" t="str">
        <v>Other Institutions Totals:</v>
      </c>
      <c r="D69" s="55" t="str">
        <v/>
      </c>
      <c r="E69" s="44" t="str">
        <v/>
      </c>
      <c r="F69" s="44" t="str">
        <v/>
      </c>
      <c r="G69" s="44" t="str">
        <v/>
      </c>
      <c r="H69" s="56">
        <v>6.7226890756302532E-2</v>
      </c>
      <c r="I69" s="57">
        <v>64</v>
      </c>
      <c r="J69" s="57" t="str">
        <v/>
      </c>
      <c r="K69" s="58">
        <v>1500</v>
      </c>
      <c r="L69" s="58" t="str">
        <v/>
      </c>
      <c r="M69" s="58" t="str">
        <v/>
      </c>
      <c r="N69" s="58" t="str">
        <v/>
      </c>
      <c r="O69" s="77" t="str">
        <v/>
      </c>
      <c r="P69" s="59" t="str">
        <v/>
      </c>
      <c r="Q69" s="77" t="str">
        <v/>
      </c>
      <c r="R69" s="60" t="str">
        <v/>
      </c>
      <c r="S69" s="59" t="str">
        <v/>
      </c>
      <c r="T69" s="60" t="str">
        <v/>
      </c>
      <c r="U69" s="60" t="str">
        <v/>
      </c>
      <c r="V69" s="59" t="str">
        <v/>
      </c>
      <c r="W69" s="60" t="str">
        <v/>
      </c>
      <c r="X69" s="60" t="str">
        <v/>
      </c>
      <c r="Y69" s="77" t="str">
        <v/>
      </c>
      <c r="Z69" s="60" t="str">
        <v/>
      </c>
      <c r="AA69" s="60" t="str">
        <v/>
      </c>
      <c r="AB69" s="77" t="str">
        <v/>
      </c>
      <c r="AC69" s="59" t="str">
        <v/>
      </c>
      <c r="AD69" s="77" t="str">
        <v/>
      </c>
      <c r="AE69" s="59" t="str">
        <v/>
      </c>
      <c r="AF69" s="59" t="str">
        <v/>
      </c>
      <c r="AG69" s="59" t="str">
        <v/>
      </c>
      <c r="AH69" s="59" t="str">
        <v/>
      </c>
      <c r="AI69" s="59" t="str">
        <v/>
      </c>
      <c r="AJ69" s="59" t="str">
        <v/>
      </c>
      <c r="AK69" s="59" t="str">
        <v/>
      </c>
      <c r="AL69" s="11"/>
      <c r="AM69" s="11"/>
      <c r="AN69" s="11"/>
    </row>
    <row r="70" spans="1:40" ht="63" hidden="1">
      <c r="A70" s="25">
        <v>1.3</v>
      </c>
      <c r="B70" s="48" t="str">
        <v/>
      </c>
      <c r="C70" s="3" t="str">
        <v>String Sensors 87-88</v>
      </c>
      <c r="D70" s="3" t="str">
        <v>Optical sensors for 2 strings from Germany (mDOMs) (spares included) - Do Not Deep Freeze</v>
      </c>
      <c r="E70" s="23">
        <v>40</v>
      </c>
      <c r="F70" s="23">
        <v>48</v>
      </c>
      <c r="G70" s="148">
        <v>46</v>
      </c>
      <c r="H70" s="23">
        <v>16</v>
      </c>
      <c r="I70" s="4">
        <v>817.77777777777783</v>
      </c>
      <c r="J70" s="4">
        <v>573</v>
      </c>
      <c r="K70" s="4">
        <v>9168</v>
      </c>
      <c r="L70" s="148" t="str">
        <v>final weight(**)</v>
      </c>
      <c r="M70" s="6" t="str">
        <v>DNDF [-40C]</v>
      </c>
      <c r="N70" s="10" t="str">
        <v>DESY</v>
      </c>
      <c r="O70" s="156" t="str">
        <v/>
      </c>
      <c r="P70" s="151" t="str">
        <v>DESY-CHC</v>
      </c>
      <c r="Q70" s="169">
        <v>45139</v>
      </c>
      <c r="R70" s="151" t="str">
        <v>ComSur</v>
      </c>
      <c r="S70" s="153" t="str">
        <v>DESY-CHC</v>
      </c>
      <c r="T70" s="153" t="str">
        <v/>
      </c>
      <c r="U70" s="153" t="str">
        <v>ComSur</v>
      </c>
      <c r="V70" s="155" t="str">
        <v>CHC - MCM</v>
      </c>
      <c r="W70" s="155" t="str">
        <v/>
      </c>
      <c r="X70" s="155" t="str">
        <v>USAP  Air</v>
      </c>
      <c r="Y70" s="156">
        <v>45231</v>
      </c>
      <c r="Z70" s="157" t="str">
        <v/>
      </c>
      <c r="AA70" s="163" t="str">
        <v>LC-130</v>
      </c>
      <c r="AB70" s="156">
        <v>45306</v>
      </c>
      <c r="AC70" s="147" t="str">
        <v>Yes</v>
      </c>
      <c r="AD70" s="147" t="str">
        <v>FY24 inter</v>
      </c>
      <c r="AE70" s="147" t="str">
        <v>FY24 intra</v>
      </c>
      <c r="AF70" s="147" t="str">
        <v>T. Karg</v>
      </c>
      <c r="AG70" s="147">
        <v>44459</v>
      </c>
      <c r="AH70" s="147" t="str">
        <v>D. Tosi</v>
      </c>
      <c r="AI70" s="147">
        <v>44461</v>
      </c>
      <c r="AJ70" s="147" t="str">
        <v>mDOM weight is 62 lbs (25kg/sensor + 3 kg/box) + 35kg pallet, assume 8 mDOMs/pallet - 116 to be deployed + 12 spares - 
(**) shipped in 20 HC container. Container weight not included in the assumption that pallet will be taken out in CHC.</v>
      </c>
      <c r="AK70" s="147" t="str">
        <v/>
      </c>
    </row>
    <row r="71" spans="1:40" ht="47.25" hidden="1">
      <c r="A71" s="25">
        <v>1.3</v>
      </c>
      <c r="B71" s="48" t="str">
        <v/>
      </c>
      <c r="C71" s="3" t="str">
        <v>String Sensors 87-88</v>
      </c>
      <c r="D71" s="3" t="str">
        <v>Optical sensors for 2 strings from Germany (mDOMs) (SPARES) - Do Not Deep Freeze</v>
      </c>
      <c r="E71" s="23">
        <v>40</v>
      </c>
      <c r="F71" s="23">
        <v>48</v>
      </c>
      <c r="G71" s="148">
        <v>46</v>
      </c>
      <c r="H71" s="23">
        <v>0</v>
      </c>
      <c r="I71" s="4">
        <v>0</v>
      </c>
      <c r="J71" s="4">
        <v>573</v>
      </c>
      <c r="K71" s="4">
        <v>0</v>
      </c>
      <c r="L71" s="148" t="str">
        <v>final weight(**)</v>
      </c>
      <c r="M71" s="6" t="str">
        <v>DNDF [-40C]</v>
      </c>
      <c r="N71" s="10" t="str">
        <v>DESY</v>
      </c>
      <c r="O71" s="156" t="str">
        <v/>
      </c>
      <c r="P71" s="151" t="str">
        <v>DESY-CHC</v>
      </c>
      <c r="Q71" s="169">
        <v>45139</v>
      </c>
      <c r="R71" s="151" t="str">
        <v>ComSur</v>
      </c>
      <c r="S71" s="153" t="str">
        <v>DESY-CHC</v>
      </c>
      <c r="T71" s="153" t="str">
        <v/>
      </c>
      <c r="U71" s="153" t="str">
        <v>ComSur</v>
      </c>
      <c r="V71" s="155" t="str">
        <v>CHC - MCM</v>
      </c>
      <c r="W71" s="155" t="str">
        <v/>
      </c>
      <c r="X71" s="155" t="str">
        <v>USAP  Air</v>
      </c>
      <c r="Y71" s="156">
        <v>45231</v>
      </c>
      <c r="Z71" s="157" t="str">
        <v/>
      </c>
      <c r="AA71" s="163" t="str">
        <v>LC-130</v>
      </c>
      <c r="AB71" s="156">
        <v>45306</v>
      </c>
      <c r="AC71" s="147" t="str">
        <v>Yes</v>
      </c>
      <c r="AD71" s="147" t="str">
        <v>FY24 inter</v>
      </c>
      <c r="AE71" s="147" t="str">
        <v>FY24 intra</v>
      </c>
      <c r="AF71" s="147" t="str">
        <v>T. Karg</v>
      </c>
      <c r="AG71" s="147">
        <v>44459</v>
      </c>
      <c r="AH71" s="147" t="str">
        <v>D. Tosi</v>
      </c>
      <c r="AI71" s="147">
        <v>44461</v>
      </c>
      <c r="AJ71" s="147" t="str">
        <v>mDOM weight is 62 lbs (25kg/sensor + 3 kg/box) + 35kg pallet, assume 8 mDOMs/pallet - (**) shipped in 20 HC container. Container weight not included in the assumption that pallet will be taken out in CHC.</v>
      </c>
      <c r="AK71" s="147" t="str">
        <v/>
      </c>
    </row>
    <row r="72" spans="1:40" ht="31.5" hidden="1">
      <c r="A72" s="25">
        <v>1.3</v>
      </c>
      <c r="B72" s="48" t="str">
        <v/>
      </c>
      <c r="C72" s="3" t="str">
        <v>Special Devices 87-88</v>
      </c>
      <c r="D72" s="3" t="str">
        <v>Special devices for 2 strings from DESY/Germany/Sweden (8 WOMs, 0 Abalone) + spares - Do Not Deep Freeze</v>
      </c>
      <c r="E72" s="23">
        <v>40</v>
      </c>
      <c r="F72" s="23">
        <v>21</v>
      </c>
      <c r="G72" s="23">
        <v>64</v>
      </c>
      <c r="H72" s="23">
        <v>1</v>
      </c>
      <c r="I72" s="4">
        <v>31.111111111111111</v>
      </c>
      <c r="J72" s="4">
        <v>701</v>
      </c>
      <c r="K72" s="4">
        <v>701</v>
      </c>
      <c r="L72" s="148" t="str">
        <v>preliminary</v>
      </c>
      <c r="M72" s="38" t="str">
        <v>DNDF [-40C]</v>
      </c>
      <c r="N72" s="10" t="str">
        <v>Mainz</v>
      </c>
      <c r="O72" s="156" t="str">
        <v/>
      </c>
      <c r="P72" s="151" t="str">
        <v>DESY-CHC</v>
      </c>
      <c r="Q72" s="169">
        <v>45139</v>
      </c>
      <c r="R72" s="151" t="str">
        <v>ComSur</v>
      </c>
      <c r="S72" s="153" t="str">
        <v>DESY-CHC</v>
      </c>
      <c r="T72" s="153" t="str">
        <v/>
      </c>
      <c r="U72" s="153" t="str">
        <v>ComSur</v>
      </c>
      <c r="V72" s="155" t="str">
        <v>CHC - MCM</v>
      </c>
      <c r="W72" s="155" t="str">
        <v/>
      </c>
      <c r="X72" s="155" t="str">
        <v>USAP  Air</v>
      </c>
      <c r="Y72" s="156">
        <v>45231</v>
      </c>
      <c r="Z72" s="157" t="str">
        <v/>
      </c>
      <c r="AA72" s="163" t="str">
        <v>LC-130</v>
      </c>
      <c r="AB72" s="156">
        <v>45306</v>
      </c>
      <c r="AC72" s="147" t="str">
        <v>Yes</v>
      </c>
      <c r="AD72" s="147" t="str">
        <v>FY24 inter</v>
      </c>
      <c r="AE72" s="147" t="str">
        <v>FY24 intra</v>
      </c>
      <c r="AF72" s="183" t="str">
        <v>S. Boeser</v>
      </c>
      <c r="AG72" s="183">
        <v>44482</v>
      </c>
      <c r="AH72" s="147" t="str">
        <v>D. Tosi</v>
      </c>
      <c r="AI72" s="183">
        <v>44482</v>
      </c>
      <c r="AJ72" s="147" t="str">
        <v xml:space="preserve">8 WOMs (no spares) - AH not included for now. Assume 150 lbs crate.  </v>
      </c>
      <c r="AK72" s="147" t="str">
        <v/>
      </c>
    </row>
    <row r="73" spans="1:40" ht="47.25" hidden="1">
      <c r="A73" s="25">
        <v>1.5</v>
      </c>
      <c r="B73" s="48" t="str">
        <v/>
      </c>
      <c r="C73" s="3" t="str">
        <v>Calibration Devices 87-88</v>
      </c>
      <c r="D73" s="3" t="str">
        <v>Calibration devices for 2 strings from DESY/Germany/Sweden (4+2 POCAMs, 3+1 Acoustic sensors,  2+1 Swedish Cameras) - Do Not Deep Freeze</v>
      </c>
      <c r="E73" s="96">
        <v>62</v>
      </c>
      <c r="F73" s="96">
        <v>38</v>
      </c>
      <c r="G73" s="96">
        <v>41</v>
      </c>
      <c r="H73" s="23">
        <v>1</v>
      </c>
      <c r="I73" s="4">
        <v>55.900462962962962</v>
      </c>
      <c r="J73" s="4">
        <v>836</v>
      </c>
      <c r="K73" s="4">
        <v>836</v>
      </c>
      <c r="L73" s="148" t="str">
        <v>preliminary</v>
      </c>
      <c r="M73" s="6" t="str">
        <v>DNDF [-40C]</v>
      </c>
      <c r="N73" s="10" t="str">
        <v>TUM/Aachen/Sweden</v>
      </c>
      <c r="O73" s="156" t="str">
        <v/>
      </c>
      <c r="P73" s="151" t="str">
        <v>DESY-CHC</v>
      </c>
      <c r="Q73" s="169">
        <v>45139</v>
      </c>
      <c r="R73" s="151" t="str">
        <v>ComSur</v>
      </c>
      <c r="S73" s="153" t="str">
        <v>DESY-CHC</v>
      </c>
      <c r="T73" s="153" t="str">
        <v/>
      </c>
      <c r="U73" s="153" t="str">
        <v>ComSur</v>
      </c>
      <c r="V73" s="155" t="str">
        <v>CHC-MCM</v>
      </c>
      <c r="W73" s="155" t="str">
        <v/>
      </c>
      <c r="X73" s="155" t="str">
        <v>USAP  Air</v>
      </c>
      <c r="Y73" s="156">
        <v>45231</v>
      </c>
      <c r="Z73" s="157" t="str">
        <v/>
      </c>
      <c r="AA73" s="163" t="str">
        <v>LC-130</v>
      </c>
      <c r="AB73" s="156">
        <v>45306</v>
      </c>
      <c r="AC73" s="147" t="str">
        <v>Yes</v>
      </c>
      <c r="AD73" s="147" t="str">
        <v>FY24 inter</v>
      </c>
      <c r="AE73" s="147" t="str">
        <v>FY24 intra</v>
      </c>
      <c r="AF73" s="147" t="str">
        <v>D. Williams</v>
      </c>
      <c r="AG73" s="183">
        <v>44482</v>
      </c>
      <c r="AH73" s="147" t="str">
        <v>D. Tosi</v>
      </c>
      <c r="AI73" s="183">
        <v>44482</v>
      </c>
      <c r="AJ73" s="147" t="str">
        <v>Calibration devices for strings 87-88 = 2+1 Sweden Camera + 3+1 Acoustic Module + 4+1 POCAM, including spares, 200 lbs crate</v>
      </c>
      <c r="AK73" s="147" t="str">
        <v/>
      </c>
    </row>
    <row r="74" spans="1:40" ht="31.5" hidden="1">
      <c r="A74" s="35">
        <v>1.4</v>
      </c>
      <c r="B74" s="51" t="str">
        <v/>
      </c>
      <c r="C74" s="20" t="str">
        <v>FieldHub electronics</v>
      </c>
      <c r="D74" s="1" t="str">
        <v>Required onsite for FY24 installation. 1 crate containing readout electronics for installation in ICL - Do Not Freeze</v>
      </c>
      <c r="E74" s="36">
        <v>48</v>
      </c>
      <c r="F74" s="36">
        <v>48</v>
      </c>
      <c r="G74" s="36">
        <v>36</v>
      </c>
      <c r="H74" s="23">
        <v>1</v>
      </c>
      <c r="I74" s="4">
        <v>48</v>
      </c>
      <c r="J74" s="4">
        <v>275</v>
      </c>
      <c r="K74" s="4">
        <v>275</v>
      </c>
      <c r="L74" s="148" t="str">
        <v>preliminary</v>
      </c>
      <c r="M74" s="8" t="str">
        <v>DNF</v>
      </c>
      <c r="N74" s="163" t="str">
        <v>DESY</v>
      </c>
      <c r="O74" s="156">
        <v>45139</v>
      </c>
      <c r="P74" s="151" t="str">
        <v>DESY-CHC</v>
      </c>
      <c r="Q74" s="169">
        <v>45153</v>
      </c>
      <c r="R74" s="151" t="str">
        <v>ComSur</v>
      </c>
      <c r="S74" s="153" t="str">
        <v>DESY-CHC</v>
      </c>
      <c r="T74" s="153" t="str">
        <v/>
      </c>
      <c r="U74" s="153" t="str">
        <v>ComSur</v>
      </c>
      <c r="V74" s="155" t="str">
        <v>CHC-MCM</v>
      </c>
      <c r="W74" s="155" t="str">
        <v/>
      </c>
      <c r="X74" s="155" t="str">
        <v>USAP  Air</v>
      </c>
      <c r="Y74" s="156">
        <v>45231</v>
      </c>
      <c r="Z74" s="157" t="str">
        <v/>
      </c>
      <c r="AA74" s="163" t="str">
        <v>LC-130</v>
      </c>
      <c r="AB74" s="156">
        <v>45261</v>
      </c>
      <c r="AC74" s="147" t="str">
        <v>No</v>
      </c>
      <c r="AD74" s="147" t="str">
        <v>FY24 inter</v>
      </c>
      <c r="AE74" s="147" t="str">
        <v>FY24 intra</v>
      </c>
      <c r="AF74" s="179" t="str">
        <v>J. Kelley</v>
      </c>
      <c r="AG74" s="179">
        <v>44482</v>
      </c>
      <c r="AH74" s="179" t="str">
        <v>D. Tosi</v>
      </c>
      <c r="AI74" s="179">
        <v>44482</v>
      </c>
      <c r="AJ74" s="147" t="str">
        <v xml:space="preserve">Field Hubs are 442mm x 480mm x 133 mm (17.4" x 18.9" x 5.2") and weight maybe 10 lb each.  100 lbs crate. </v>
      </c>
      <c r="AK74" s="147" t="str">
        <v/>
      </c>
    </row>
    <row r="75" spans="1:40" ht="47.25">
      <c r="A75" s="25">
        <v>1.3</v>
      </c>
      <c r="B75" s="48" t="str">
        <v/>
      </c>
      <c r="C75" s="3" t="str">
        <v>String Sensors 89-93</v>
      </c>
      <c r="D75" s="3" t="str">
        <v>Optical sensors for 5 strings from Germany (mDOMs) - Do Not Deep Freeze</v>
      </c>
      <c r="E75" s="23">
        <v>40</v>
      </c>
      <c r="F75" s="23">
        <v>48</v>
      </c>
      <c r="G75" s="148">
        <v>46</v>
      </c>
      <c r="H75" s="23">
        <v>12</v>
      </c>
      <c r="I75" s="4">
        <v>613.33333333333337</v>
      </c>
      <c r="J75" s="4">
        <v>573</v>
      </c>
      <c r="K75" s="4">
        <v>6876</v>
      </c>
      <c r="L75" s="148" t="str">
        <v>final weight(**)</v>
      </c>
      <c r="M75" s="6" t="str">
        <v>DNDF [-40C]</v>
      </c>
      <c r="N75" s="10" t="str">
        <v>DESY</v>
      </c>
      <c r="O75" s="156" t="str">
        <v/>
      </c>
      <c r="P75" s="151" t="str">
        <v>DESY-CHC</v>
      </c>
      <c r="Q75" s="169">
        <v>45505</v>
      </c>
      <c r="R75" s="151" t="str">
        <v>ComSur</v>
      </c>
      <c r="S75" s="153" t="str">
        <v>DESY-CHC</v>
      </c>
      <c r="T75" s="153" t="str">
        <v/>
      </c>
      <c r="U75" s="153" t="str">
        <v>ComSur</v>
      </c>
      <c r="V75" s="155" t="str">
        <v>CHC - MCM</v>
      </c>
      <c r="W75" s="155" t="str">
        <v/>
      </c>
      <c r="X75" s="155" t="str">
        <v>USAP  Air</v>
      </c>
      <c r="Y75" s="156">
        <v>45597</v>
      </c>
      <c r="Z75" s="157" t="str">
        <v/>
      </c>
      <c r="AA75" s="163" t="str">
        <v>LC-130</v>
      </c>
      <c r="AB75" s="156">
        <v>45621</v>
      </c>
      <c r="AC75" s="147" t="str">
        <v>Yes</v>
      </c>
      <c r="AD75" s="147" t="str">
        <v>FY25 inter</v>
      </c>
      <c r="AE75" s="147" t="str">
        <v>FY25 intra</v>
      </c>
      <c r="AF75" s="147" t="str">
        <v>T. Karg</v>
      </c>
      <c r="AG75" s="156">
        <v>44459</v>
      </c>
      <c r="AH75" s="147" t="str">
        <v>D. Tosi</v>
      </c>
      <c r="AI75" s="156">
        <v>44461</v>
      </c>
      <c r="AJ75" s="147" t="str">
        <v>mDOM weight is (28kg/sensor boxed) + 35kg pallet, assume 8 mDOMs/pallet - 190 to be deployed + 10 spares. (**) shipped in 20 HC container. Container not included in weight as pallets will be taken out.</v>
      </c>
      <c r="AK75" s="147" t="str">
        <v/>
      </c>
    </row>
    <row r="76" spans="1:40" ht="31.5">
      <c r="A76" s="25">
        <v>1.3</v>
      </c>
      <c r="B76" s="48" t="str">
        <v/>
      </c>
      <c r="C76" s="3" t="str">
        <v>Special Devices 89-93</v>
      </c>
      <c r="D76" s="3" t="str">
        <v>Special devices for 5 remaining strings from DESY/Germany/Sweden (6 WOMs,  3 Abalone Hubs or WOM Traps)  no spares - Do Not Deep Freeze</v>
      </c>
      <c r="E76" s="23">
        <v>32</v>
      </c>
      <c r="F76" s="23">
        <v>31</v>
      </c>
      <c r="G76" s="23">
        <v>89</v>
      </c>
      <c r="H76" s="23">
        <v>1</v>
      </c>
      <c r="I76" s="4">
        <v>51.092592592592595</v>
      </c>
      <c r="J76" s="4">
        <v>1035</v>
      </c>
      <c r="K76" s="4">
        <v>1035</v>
      </c>
      <c r="L76" s="148" t="str">
        <v>preliminary</v>
      </c>
      <c r="M76" s="38" t="str">
        <v>DNDF [-40C]</v>
      </c>
      <c r="N76" s="10" t="str">
        <v>Mainz</v>
      </c>
      <c r="O76" s="156" t="str">
        <v/>
      </c>
      <c r="P76" s="151" t="str">
        <v>DESY-CHC</v>
      </c>
      <c r="Q76" s="169">
        <v>45505</v>
      </c>
      <c r="R76" s="151" t="str">
        <v>ComSur</v>
      </c>
      <c r="S76" s="153" t="str">
        <v>DESY-CHC</v>
      </c>
      <c r="T76" s="153" t="str">
        <v/>
      </c>
      <c r="U76" s="153" t="str">
        <v>ComSur</v>
      </c>
      <c r="V76" s="155" t="str">
        <v>CHC - MCM</v>
      </c>
      <c r="W76" s="155" t="str">
        <v/>
      </c>
      <c r="X76" s="155" t="str">
        <v>USAP  Air</v>
      </c>
      <c r="Y76" s="156">
        <v>45597</v>
      </c>
      <c r="Z76" s="157" t="str">
        <v/>
      </c>
      <c r="AA76" s="163" t="str">
        <v>LC-130</v>
      </c>
      <c r="AB76" s="156">
        <v>45621</v>
      </c>
      <c r="AC76" s="147" t="str">
        <v>Yes</v>
      </c>
      <c r="AD76" s="147" t="str">
        <v>FY25 inter</v>
      </c>
      <c r="AE76" s="147" t="str">
        <v>FY25 intra</v>
      </c>
      <c r="AF76" s="183" t="str">
        <v>S. Boeser</v>
      </c>
      <c r="AG76" s="325">
        <v>44482</v>
      </c>
      <c r="AH76" s="147" t="str">
        <v>D. Tosi</v>
      </c>
      <c r="AI76" s="325">
        <v>44482</v>
      </c>
      <c r="AJ76" s="147" t="str">
        <v>6 Special Devices from Germany 6 (WOM + 0 AH) including 0 spare for each. Assume 170 lbs crate.</v>
      </c>
      <c r="AK76" s="147" t="str">
        <v/>
      </c>
    </row>
    <row r="77" spans="1:40" ht="50.25" customHeight="1">
      <c r="A77" s="25">
        <v>1.5</v>
      </c>
      <c r="B77" s="48" t="str">
        <v/>
      </c>
      <c r="C77" s="3" t="str">
        <v>Calibration Devices 89-93</v>
      </c>
      <c r="D77" s="3" t="str">
        <v>Calibration for 5 strings from DESY/Germany/Sweden (17+2 POCAMs, 7+ 1 Acoustic sensors,  3+ 1 Swedish Cameras) including spares - Do Not Deep Freeze</v>
      </c>
      <c r="E77" s="96">
        <v>62</v>
      </c>
      <c r="F77" s="96">
        <v>48</v>
      </c>
      <c r="G77" s="96">
        <v>44</v>
      </c>
      <c r="H77" s="23">
        <v>1</v>
      </c>
      <c r="I77" s="4">
        <v>75.777777777777771</v>
      </c>
      <c r="J77" s="4">
        <v>1694</v>
      </c>
      <c r="K77" s="4">
        <v>1694</v>
      </c>
      <c r="L77" s="148" t="str">
        <v>preliminary</v>
      </c>
      <c r="M77" s="6" t="str">
        <v>DNDF [-40C]</v>
      </c>
      <c r="N77" s="10" t="str">
        <v>TUM/Aachen/Sweden</v>
      </c>
      <c r="O77" s="156" t="str">
        <v/>
      </c>
      <c r="P77" s="151" t="str">
        <v>DESY-CHC</v>
      </c>
      <c r="Q77" s="169">
        <v>45505</v>
      </c>
      <c r="R77" s="151" t="str">
        <v>ComSur</v>
      </c>
      <c r="S77" s="153" t="str">
        <v>DESY-CHC</v>
      </c>
      <c r="T77" s="153" t="str">
        <v/>
      </c>
      <c r="U77" s="153" t="str">
        <v>ComSur</v>
      </c>
      <c r="V77" s="155" t="str">
        <v>CHC-MCM</v>
      </c>
      <c r="W77" s="155" t="str">
        <v/>
      </c>
      <c r="X77" s="155" t="str">
        <v>USAP  Air</v>
      </c>
      <c r="Y77" s="156">
        <v>45597</v>
      </c>
      <c r="Z77" s="157" t="str">
        <v/>
      </c>
      <c r="AA77" s="163" t="str">
        <v>LC-130</v>
      </c>
      <c r="AB77" s="156">
        <v>45621</v>
      </c>
      <c r="AC77" s="147" t="str">
        <v>Yes</v>
      </c>
      <c r="AD77" s="147" t="str">
        <v>FY25 inter</v>
      </c>
      <c r="AE77" s="147" t="str">
        <v>FY25 intra</v>
      </c>
      <c r="AF77" s="147" t="str">
        <v>D. Williams</v>
      </c>
      <c r="AG77" s="325">
        <v>44482</v>
      </c>
      <c r="AH77" s="147" t="str">
        <v>D. Tosi</v>
      </c>
      <c r="AI77" s="325">
        <v>44482</v>
      </c>
      <c r="AJ77" s="147" t="str">
        <v>Calibration devices for strings 89-93 = 3+1 Sweden Camera,7+1 + Acoustic Module,17 +1 POCAM, including spares, 200 lbs crate</v>
      </c>
      <c r="AK77" s="147" t="str">
        <v/>
      </c>
    </row>
    <row r="78" spans="1:40" s="95" customFormat="1" ht="33.75" hidden="1" customHeight="1" thickBot="1">
      <c r="A78" s="53" t="str">
        <v/>
      </c>
      <c r="B78" s="53" t="str">
        <v/>
      </c>
      <c r="C78" s="54" t="str">
        <v>DESY/Aachen/TUM/Sweden etc Totals:</v>
      </c>
      <c r="D78" s="55" t="str">
        <v/>
      </c>
      <c r="E78" s="44" t="str">
        <v/>
      </c>
      <c r="F78" s="44" t="str">
        <v/>
      </c>
      <c r="G78" s="44" t="str">
        <v>TEU=&gt;</v>
      </c>
      <c r="H78" s="56">
        <v>1.778354049953315</v>
      </c>
      <c r="I78" s="57">
        <v>1692.9930555555557</v>
      </c>
      <c r="J78" s="57" t="str">
        <v/>
      </c>
      <c r="K78" s="57">
        <v>20585</v>
      </c>
      <c r="L78" s="58" t="str">
        <v/>
      </c>
      <c r="M78" s="58" t="str">
        <v/>
      </c>
      <c r="N78" s="58" t="str">
        <v/>
      </c>
      <c r="O78" s="77" t="str">
        <v/>
      </c>
      <c r="P78" s="59" t="str">
        <v/>
      </c>
      <c r="Q78" s="77" t="str">
        <v/>
      </c>
      <c r="R78" s="60" t="str">
        <v/>
      </c>
      <c r="S78" s="59" t="str">
        <v/>
      </c>
      <c r="T78" s="60" t="str">
        <v/>
      </c>
      <c r="U78" s="60" t="str">
        <v/>
      </c>
      <c r="V78" s="59" t="str">
        <v/>
      </c>
      <c r="W78" s="60" t="str">
        <v/>
      </c>
      <c r="X78" s="60" t="str">
        <v/>
      </c>
      <c r="Y78" s="77" t="str">
        <v/>
      </c>
      <c r="Z78" s="60" t="str">
        <v/>
      </c>
      <c r="AA78" s="60" t="str">
        <v/>
      </c>
      <c r="AB78" s="77" t="str">
        <v/>
      </c>
      <c r="AC78" s="59" t="str">
        <v/>
      </c>
      <c r="AD78" s="77" t="str">
        <v/>
      </c>
      <c r="AE78" s="59" t="str">
        <v/>
      </c>
      <c r="AF78" s="59" t="str">
        <v/>
      </c>
      <c r="AG78" s="59" t="str">
        <v/>
      </c>
      <c r="AH78" s="59" t="str">
        <v/>
      </c>
      <c r="AI78" s="59" t="str">
        <v/>
      </c>
      <c r="AJ78" s="59" t="str">
        <v/>
      </c>
      <c r="AK78" s="59" t="str">
        <v/>
      </c>
      <c r="AL78" s="11"/>
      <c r="AM78" s="11"/>
      <c r="AN78" s="11"/>
    </row>
    <row r="79" spans="1:40" ht="47.25" hidden="1">
      <c r="A79" s="72">
        <v>1.3</v>
      </c>
      <c r="B79" s="48" t="str">
        <v/>
      </c>
      <c r="C79" s="1" t="str">
        <v>String Sensors 87 &amp; 88</v>
      </c>
      <c r="D79" s="1" t="str">
        <v>Sensors (D-Eggs) pallets with 8 sensors  at Pole overwinter - Cryo location - Do Not Deep Freeze</v>
      </c>
      <c r="E79" s="38">
        <v>45</v>
      </c>
      <c r="F79" s="38">
        <v>48</v>
      </c>
      <c r="G79" s="38">
        <v>67</v>
      </c>
      <c r="H79" s="38">
        <v>4</v>
      </c>
      <c r="I79" s="4">
        <v>335</v>
      </c>
      <c r="J79" s="4">
        <v>794</v>
      </c>
      <c r="K79" s="4">
        <v>3176</v>
      </c>
      <c r="L79" s="148" t="str">
        <v>preliminary(*)</v>
      </c>
      <c r="M79" s="6" t="str">
        <v>DNDF [-40C]</v>
      </c>
      <c r="N79" s="10" t="str">
        <v>Chiba</v>
      </c>
      <c r="O79" s="156" t="str">
        <v/>
      </c>
      <c r="P79" s="151" t="str">
        <v xml:space="preserve"> ChibaU - CHC</v>
      </c>
      <c r="Q79" s="169">
        <v>45139</v>
      </c>
      <c r="R79" s="151" t="str">
        <v>Cargo shipment by CHU</v>
      </c>
      <c r="S79" s="153" t="str">
        <v>ChibaU - CHC</v>
      </c>
      <c r="T79" s="153" t="str">
        <v/>
      </c>
      <c r="U79" s="153" t="str">
        <v>ComSur</v>
      </c>
      <c r="V79" s="155" t="str">
        <v>CHC - MCM</v>
      </c>
      <c r="W79" s="76" t="str">
        <v/>
      </c>
      <c r="X79" s="155" t="str">
        <v>USAP Air</v>
      </c>
      <c r="Y79" s="156">
        <v>45231</v>
      </c>
      <c r="Z79" s="157" t="str">
        <v/>
      </c>
      <c r="AA79" s="163" t="str">
        <v>LC-130</v>
      </c>
      <c r="AB79" s="156">
        <v>45306</v>
      </c>
      <c r="AC79" s="147" t="str">
        <v>Yes</v>
      </c>
      <c r="AD79" s="147" t="str">
        <v>FY24 inter</v>
      </c>
      <c r="AE79" s="147" t="str">
        <v>FY24 intra</v>
      </c>
      <c r="AF79" s="183" t="str">
        <v>S. Yoshida</v>
      </c>
      <c r="AG79" s="183">
        <v>44461</v>
      </c>
      <c r="AH79" s="147" t="str">
        <v>D. Tosi</v>
      </c>
      <c r="AI79" s="147">
        <v>44461</v>
      </c>
      <c r="AJ79" s="147" t="str">
        <v>Pallet sizes are under review. (*) shipped in 20 and 40ft container. Container weight not included in the assumption that pallet will be taken out in CHC.</v>
      </c>
      <c r="AK79" s="147" t="str">
        <v/>
      </c>
    </row>
    <row r="80" spans="1:40" ht="47.25" hidden="1">
      <c r="A80" s="72">
        <v>1.3</v>
      </c>
      <c r="B80" s="48" t="str">
        <v/>
      </c>
      <c r="C80" s="1" t="str">
        <v>String Sensors 87 &amp; 88</v>
      </c>
      <c r="D80" s="1" t="str">
        <v xml:space="preserve">Sensors (D-Eggs) pallets with 8 sensors  at Pole overwinter (SPARES - TBD) - Cryo location - Do Not Deep Freeze </v>
      </c>
      <c r="E80" s="38">
        <v>45</v>
      </c>
      <c r="F80" s="38">
        <v>48</v>
      </c>
      <c r="G80" s="38">
        <v>67</v>
      </c>
      <c r="H80" s="38">
        <v>1</v>
      </c>
      <c r="I80" s="4">
        <v>83.75</v>
      </c>
      <c r="J80" s="4">
        <v>794</v>
      </c>
      <c r="K80" s="4">
        <v>794</v>
      </c>
      <c r="L80" s="148" t="str">
        <v>preliminary(*)</v>
      </c>
      <c r="M80" s="6" t="str">
        <v>DNDF [-40C]</v>
      </c>
      <c r="N80" s="10" t="str">
        <v>Chiba</v>
      </c>
      <c r="O80" s="156" t="str">
        <v/>
      </c>
      <c r="P80" s="151" t="str">
        <v xml:space="preserve"> ChibaU - CHC</v>
      </c>
      <c r="Q80" s="169">
        <v>45139</v>
      </c>
      <c r="R80" s="151" t="str">
        <v>Cargo shipment by CHU</v>
      </c>
      <c r="S80" s="153" t="str">
        <v>ChibaU - CHC</v>
      </c>
      <c r="T80" s="153" t="str">
        <v/>
      </c>
      <c r="U80" s="153" t="str">
        <v>ComSur</v>
      </c>
      <c r="V80" s="155" t="str">
        <v>CHC - MCM</v>
      </c>
      <c r="W80" s="76" t="str">
        <v/>
      </c>
      <c r="X80" s="155" t="str">
        <v>USAP Air</v>
      </c>
      <c r="Y80" s="156">
        <v>45231</v>
      </c>
      <c r="Z80" s="157" t="str">
        <v/>
      </c>
      <c r="AA80" s="163" t="str">
        <v>LC-130</v>
      </c>
      <c r="AB80" s="156">
        <v>45306</v>
      </c>
      <c r="AC80" s="147" t="str">
        <v>Yes</v>
      </c>
      <c r="AD80" s="147" t="str">
        <v>FY24 inter</v>
      </c>
      <c r="AE80" s="147" t="str">
        <v>FY24 intra</v>
      </c>
      <c r="AF80" s="183" t="str">
        <v>S. Yoshida</v>
      </c>
      <c r="AG80" s="183">
        <v>44461</v>
      </c>
      <c r="AH80" s="147" t="str">
        <v>D. Tosi</v>
      </c>
      <c r="AI80" s="147">
        <v>44461</v>
      </c>
      <c r="AJ80" s="147" t="str">
        <v>Pallet sizes are under review. SPARES number to be confirmed. (*) shipped in 20 and 40ft container. Container weight not included in the assumption that pallet will be taken out in CHC.</v>
      </c>
      <c r="AK80" s="147" t="str">
        <v/>
      </c>
    </row>
    <row r="81" spans="1:40" ht="47.25" hidden="1">
      <c r="A81" s="72">
        <v>1.3</v>
      </c>
      <c r="B81" s="48" t="str">
        <v/>
      </c>
      <c r="C81" s="1" t="str">
        <v>String Sensors 87 &amp; 88</v>
      </c>
      <c r="D81" s="1" t="str">
        <v>Sensors (D-Eggs) pallets with 12 sensors  at Pole overwinter - Cryo location - Do Not Deep Freeze</v>
      </c>
      <c r="E81" s="38">
        <v>63</v>
      </c>
      <c r="F81" s="38">
        <v>48</v>
      </c>
      <c r="G81" s="38">
        <v>67</v>
      </c>
      <c r="H81" s="38">
        <v>4</v>
      </c>
      <c r="I81" s="4">
        <v>469</v>
      </c>
      <c r="J81" s="4">
        <v>1168.5</v>
      </c>
      <c r="K81" s="4">
        <v>4674</v>
      </c>
      <c r="L81" s="148" t="str">
        <v>preliminary(*)</v>
      </c>
      <c r="M81" s="6" t="str">
        <v>DNDF [-40C]</v>
      </c>
      <c r="N81" s="10" t="str">
        <v>Chiba</v>
      </c>
      <c r="O81" s="156" t="str">
        <v/>
      </c>
      <c r="P81" s="151" t="str">
        <v xml:space="preserve"> ChibaU - CHC</v>
      </c>
      <c r="Q81" s="169">
        <v>45139</v>
      </c>
      <c r="R81" s="151" t="str">
        <v>Cargo shipment by CHU</v>
      </c>
      <c r="S81" s="153" t="str">
        <v>ChibaU - CHC</v>
      </c>
      <c r="T81" s="153" t="str">
        <v/>
      </c>
      <c r="U81" s="153" t="str">
        <v>ComSur</v>
      </c>
      <c r="V81" s="155" t="str">
        <v>CHC - MCM</v>
      </c>
      <c r="W81" s="76" t="str">
        <v/>
      </c>
      <c r="X81" s="155" t="str">
        <v>USAP Air</v>
      </c>
      <c r="Y81" s="156">
        <v>45231</v>
      </c>
      <c r="Z81" s="157" t="str">
        <v/>
      </c>
      <c r="AA81" s="163" t="str">
        <v>LC-130</v>
      </c>
      <c r="AB81" s="156">
        <v>45306</v>
      </c>
      <c r="AC81" s="147" t="str">
        <v>Yes</v>
      </c>
      <c r="AD81" s="147" t="str">
        <v>FY24 inter</v>
      </c>
      <c r="AE81" s="147" t="str">
        <v>FY24 intra</v>
      </c>
      <c r="AF81" s="183" t="str">
        <v>S. Yoshida</v>
      </c>
      <c r="AG81" s="183">
        <v>44461</v>
      </c>
      <c r="AH81" s="147" t="str">
        <v>D. Tosi</v>
      </c>
      <c r="AI81" s="147">
        <v>44461</v>
      </c>
      <c r="AJ81" s="147" t="str">
        <v>Pallet sizes are under review. (*) shipped in 20 and 40ft container. Container weight not included in the assumption that pallet will be taken out in CHC.</v>
      </c>
      <c r="AK81" s="147" t="str">
        <v/>
      </c>
    </row>
    <row r="82" spans="1:40" ht="47.25" hidden="1">
      <c r="A82" s="72">
        <v>1.3</v>
      </c>
      <c r="B82" s="48" t="str">
        <v/>
      </c>
      <c r="C82" s="1" t="str">
        <v>String Sensors 87 &amp; 88</v>
      </c>
      <c r="D82" s="1" t="str">
        <v>Sensors (D-Eggs) pallets with 12 sensors  at Pole overwinter (SPARES - TBD)- Cryo location - Do Not Deep Freeze</v>
      </c>
      <c r="E82" s="38">
        <v>63</v>
      </c>
      <c r="F82" s="38">
        <v>48</v>
      </c>
      <c r="G82" s="38">
        <v>67</v>
      </c>
      <c r="H82" s="38">
        <v>1</v>
      </c>
      <c r="I82" s="4">
        <v>117.25</v>
      </c>
      <c r="J82" s="4">
        <v>1168.5</v>
      </c>
      <c r="K82" s="4">
        <v>1168.5</v>
      </c>
      <c r="L82" s="148" t="str">
        <v>preliminary(*)</v>
      </c>
      <c r="M82" s="6" t="str">
        <v>DNDF [-40C]</v>
      </c>
      <c r="N82" s="10" t="str">
        <v>Chiba</v>
      </c>
      <c r="O82" s="156" t="str">
        <v/>
      </c>
      <c r="P82" s="151" t="str">
        <v xml:space="preserve"> ChibaU - CHC</v>
      </c>
      <c r="Q82" s="169">
        <v>45139</v>
      </c>
      <c r="R82" s="151" t="str">
        <v>Cargo shipment by CHU</v>
      </c>
      <c r="S82" s="153" t="str">
        <v>ChibaU - CHC</v>
      </c>
      <c r="T82" s="153" t="str">
        <v/>
      </c>
      <c r="U82" s="153" t="str">
        <v>ComSur</v>
      </c>
      <c r="V82" s="155" t="str">
        <v>CHC - MCM</v>
      </c>
      <c r="W82" s="76" t="str">
        <v/>
      </c>
      <c r="X82" s="155" t="str">
        <v>USAP Air</v>
      </c>
      <c r="Y82" s="156">
        <v>45231</v>
      </c>
      <c r="Z82" s="157" t="str">
        <v/>
      </c>
      <c r="AA82" s="163" t="str">
        <v>LC-130</v>
      </c>
      <c r="AB82" s="156">
        <v>45306</v>
      </c>
      <c r="AC82" s="147" t="str">
        <v>Yes</v>
      </c>
      <c r="AD82" s="147" t="str">
        <v>FY24 inter</v>
      </c>
      <c r="AE82" s="147" t="str">
        <v>FY24 intra</v>
      </c>
      <c r="AF82" s="183" t="str">
        <v>S. Yoshida</v>
      </c>
      <c r="AG82" s="183">
        <v>44461</v>
      </c>
      <c r="AH82" s="147" t="str">
        <v>D. Tosi</v>
      </c>
      <c r="AI82" s="147">
        <v>44461</v>
      </c>
      <c r="AJ82" s="147" t="str">
        <v>Pallet sizes are under review. SPARES number to be confirmed. (*) shipped in 20 and 40ft container. Container weight not included in the assumption that pallet will be taken out in CHC.</v>
      </c>
      <c r="AK82" s="147" t="str">
        <v/>
      </c>
    </row>
    <row r="83" spans="1:40" ht="47.25">
      <c r="A83" s="72">
        <v>1.3</v>
      </c>
      <c r="B83" s="48" t="str">
        <v/>
      </c>
      <c r="C83" s="1" t="str">
        <v>String Sensors 89-93</v>
      </c>
      <c r="D83" s="1" t="str">
        <v>Sensors (D-Eggs) pallets with 8 sensors in McMurdo overwinter - Do Not Deep Freeze</v>
      </c>
      <c r="E83" s="38">
        <v>45</v>
      </c>
      <c r="F83" s="38">
        <v>48</v>
      </c>
      <c r="G83" s="38">
        <v>67</v>
      </c>
      <c r="H83" s="38">
        <v>10</v>
      </c>
      <c r="I83" s="4">
        <v>837.5</v>
      </c>
      <c r="J83" s="4">
        <v>794</v>
      </c>
      <c r="K83" s="4">
        <v>7940</v>
      </c>
      <c r="L83" s="148" t="str">
        <v>preliminary(*)</v>
      </c>
      <c r="M83" s="6" t="str">
        <v>DNDF [-40C]</v>
      </c>
      <c r="N83" s="10" t="str">
        <v>Chiba</v>
      </c>
      <c r="O83" s="156" t="str">
        <v/>
      </c>
      <c r="P83" s="151" t="str">
        <v xml:space="preserve"> ChibaU - CHC</v>
      </c>
      <c r="Q83" s="169">
        <v>45139</v>
      </c>
      <c r="R83" s="151" t="str">
        <v>Cargo shipment by CHU</v>
      </c>
      <c r="S83" s="153" t="str">
        <v>ChibaU - CHC</v>
      </c>
      <c r="T83" s="153" t="str">
        <v/>
      </c>
      <c r="U83" s="153" t="str">
        <v>ComSur</v>
      </c>
      <c r="V83" s="155" t="str">
        <v>CHC - MCM</v>
      </c>
      <c r="W83" s="76" t="str">
        <v/>
      </c>
      <c r="X83" s="155" t="str">
        <v>USAP Air</v>
      </c>
      <c r="Y83" s="156">
        <v>45597</v>
      </c>
      <c r="Z83" s="157" t="str">
        <v/>
      </c>
      <c r="AA83" s="163" t="str">
        <v>LC-130</v>
      </c>
      <c r="AB83" s="156">
        <v>45621</v>
      </c>
      <c r="AC83" s="147" t="str">
        <v>Yes</v>
      </c>
      <c r="AD83" s="147" t="str">
        <v>FY25 inter</v>
      </c>
      <c r="AE83" s="147" t="str">
        <v>FY25 intra</v>
      </c>
      <c r="AF83" s="183" t="str">
        <v>S. Yoshida</v>
      </c>
      <c r="AG83" s="325">
        <v>44461</v>
      </c>
      <c r="AH83" s="147" t="str">
        <v>D. Tosi</v>
      </c>
      <c r="AI83" s="156">
        <v>44461</v>
      </c>
      <c r="AJ83" s="147" t="str">
        <v>Pallet sizes are under review. (*) shipped in 20 and 40ft container. Container weight not included in the assumption that pallet will be taken out in CHC.</v>
      </c>
      <c r="AK83" s="147" t="str">
        <v/>
      </c>
    </row>
    <row r="84" spans="1:40" ht="47.25">
      <c r="A84" s="72">
        <v>1.3</v>
      </c>
      <c r="B84" s="48" t="str">
        <v/>
      </c>
      <c r="C84" s="1" t="str">
        <v>String Sensors 89-93</v>
      </c>
      <c r="D84" s="1" t="str">
        <v>Sensors (D-Eggs) pallets with 12 sensors  in McMurdo overwinter - Do Not Deep Freeze</v>
      </c>
      <c r="E84" s="38">
        <v>63</v>
      </c>
      <c r="F84" s="38">
        <v>48</v>
      </c>
      <c r="G84" s="38">
        <v>67</v>
      </c>
      <c r="H84" s="38">
        <v>10</v>
      </c>
      <c r="I84" s="4">
        <v>1172.5</v>
      </c>
      <c r="J84" s="4">
        <v>1168.5</v>
      </c>
      <c r="K84" s="4">
        <v>11685</v>
      </c>
      <c r="L84" s="148" t="str">
        <v>preliminary(*)</v>
      </c>
      <c r="M84" s="6" t="str">
        <v>DNDF [-40C]</v>
      </c>
      <c r="N84" s="10" t="str">
        <v>Chiba</v>
      </c>
      <c r="O84" s="156" t="str">
        <v/>
      </c>
      <c r="P84" s="151" t="str">
        <v xml:space="preserve"> ChibaU - CHC</v>
      </c>
      <c r="Q84" s="169">
        <v>45139</v>
      </c>
      <c r="R84" s="151" t="str">
        <v>Cargo shipment by CHU</v>
      </c>
      <c r="S84" s="153" t="str">
        <v>ChibaU - CHC</v>
      </c>
      <c r="T84" s="153" t="str">
        <v/>
      </c>
      <c r="U84" s="153" t="str">
        <v>ComSur</v>
      </c>
      <c r="V84" s="155" t="str">
        <v>CHC - MCM</v>
      </c>
      <c r="W84" s="76" t="str">
        <v/>
      </c>
      <c r="X84" s="155" t="str">
        <v>USAP Air</v>
      </c>
      <c r="Y84" s="156">
        <v>45597</v>
      </c>
      <c r="Z84" s="157" t="str">
        <v/>
      </c>
      <c r="AA84" s="163" t="str">
        <v>LC-130</v>
      </c>
      <c r="AB84" s="156">
        <v>45621</v>
      </c>
      <c r="AC84" s="147" t="str">
        <v>Yes</v>
      </c>
      <c r="AD84" s="147" t="str">
        <v>FY25 inter</v>
      </c>
      <c r="AE84" s="147" t="str">
        <v>FY25 intra</v>
      </c>
      <c r="AF84" s="183" t="str">
        <v>S. Yoshida</v>
      </c>
      <c r="AG84" s="325">
        <v>44461</v>
      </c>
      <c r="AH84" s="147" t="str">
        <v>D. Tosi</v>
      </c>
      <c r="AI84" s="156">
        <v>44461</v>
      </c>
      <c r="AJ84" s="147" t="str">
        <v>Pallet sizes are under review. (*) shipped in 20 and 40ft container. Container weight not included in the assumption that pallet will be taken out in CHC.</v>
      </c>
      <c r="AK84" s="147" t="str">
        <v/>
      </c>
    </row>
    <row r="85" spans="1:40" s="95" customFormat="1" ht="21" hidden="1" customHeight="1" thickBot="1">
      <c r="A85" s="53" t="str">
        <v/>
      </c>
      <c r="B85" s="53" t="str">
        <v/>
      </c>
      <c r="C85" s="54" t="str">
        <v>Chiba Totals:</v>
      </c>
      <c r="D85" s="55" t="str">
        <v/>
      </c>
      <c r="E85" s="44" t="str">
        <v/>
      </c>
      <c r="F85" s="44" t="str">
        <v/>
      </c>
      <c r="G85" s="44" t="str">
        <v>TEU=&gt;</v>
      </c>
      <c r="H85" s="56">
        <v>3.1670168067226894</v>
      </c>
      <c r="I85" s="57">
        <v>3015</v>
      </c>
      <c r="J85" s="57" t="str">
        <v/>
      </c>
      <c r="K85" s="58">
        <v>29437.5</v>
      </c>
      <c r="L85" s="58" t="str">
        <v/>
      </c>
      <c r="M85" s="58" t="str">
        <v/>
      </c>
      <c r="N85" s="58" t="str">
        <v/>
      </c>
      <c r="O85" s="77" t="str">
        <v/>
      </c>
      <c r="P85" s="59" t="str">
        <v/>
      </c>
      <c r="Q85" s="77" t="str">
        <v/>
      </c>
      <c r="R85" s="60" t="str">
        <v/>
      </c>
      <c r="S85" s="59" t="str">
        <v/>
      </c>
      <c r="T85" s="60" t="str">
        <v/>
      </c>
      <c r="U85" s="60" t="str">
        <v/>
      </c>
      <c r="V85" s="59" t="str">
        <v/>
      </c>
      <c r="W85" s="60" t="str">
        <v/>
      </c>
      <c r="X85" s="60" t="str">
        <v/>
      </c>
      <c r="Y85" s="77" t="str">
        <v/>
      </c>
      <c r="Z85" s="60" t="str">
        <v/>
      </c>
      <c r="AA85" s="60" t="str">
        <v/>
      </c>
      <c r="AB85" s="77" t="str">
        <v/>
      </c>
      <c r="AC85" s="59" t="str">
        <v/>
      </c>
      <c r="AD85" s="77" t="str">
        <v/>
      </c>
      <c r="AE85" s="59" t="str">
        <v/>
      </c>
      <c r="AF85" s="59" t="str">
        <v/>
      </c>
      <c r="AG85" s="59" t="str">
        <v/>
      </c>
      <c r="AH85" s="59" t="str">
        <v/>
      </c>
      <c r="AI85" s="59" t="str">
        <v/>
      </c>
      <c r="AJ85" s="59" t="str">
        <v/>
      </c>
      <c r="AK85" s="59" t="str">
        <v/>
      </c>
      <c r="AL85" s="11"/>
      <c r="AM85" s="11"/>
      <c r="AN85" s="11"/>
    </row>
    <row r="86" spans="1:40" ht="15.75" hidden="1">
      <c r="A86" s="72">
        <v>1.2</v>
      </c>
      <c r="B86" s="48" t="str">
        <v/>
      </c>
      <c r="C86" s="1" t="str">
        <v>Field Season 1 Fuel</v>
      </c>
      <c r="D86" s="1" t="str">
        <v>Fuel to support FY23 field season - Base fuel</v>
      </c>
      <c r="E86" s="38" t="str">
        <v/>
      </c>
      <c r="F86" s="38" t="str">
        <v/>
      </c>
      <c r="G86" s="38" t="str">
        <v/>
      </c>
      <c r="H86" s="38">
        <v>3191</v>
      </c>
      <c r="I86" s="180">
        <v>426.57462315454006</v>
      </c>
      <c r="J86" s="180">
        <v>6.8</v>
      </c>
      <c r="K86" s="4">
        <v>21698.799999999999</v>
      </c>
      <c r="L86" s="115" t="str">
        <v>preliminary</v>
      </c>
      <c r="M86" s="40" t="str">
        <v/>
      </c>
      <c r="N86" s="10" t="str">
        <v/>
      </c>
      <c r="O86" s="156" t="str">
        <v/>
      </c>
      <c r="P86" s="151" t="str">
        <v/>
      </c>
      <c r="Q86" s="169" t="str">
        <v/>
      </c>
      <c r="R86" s="151" t="str">
        <v/>
      </c>
      <c r="S86" s="153" t="str">
        <v/>
      </c>
      <c r="T86" s="153" t="str">
        <v/>
      </c>
      <c r="U86" s="153" t="str">
        <v/>
      </c>
      <c r="V86" s="155" t="str">
        <v/>
      </c>
      <c r="W86" s="76" t="str">
        <v/>
      </c>
      <c r="X86" s="155" t="str">
        <v/>
      </c>
      <c r="Y86" s="156">
        <v>44866</v>
      </c>
      <c r="Z86" s="157" t="str">
        <v/>
      </c>
      <c r="AA86" s="163" t="str">
        <v>LC-130/SPoT</v>
      </c>
      <c r="AB86" s="156">
        <v>44896</v>
      </c>
      <c r="AC86" s="147" t="str">
        <v>Yes</v>
      </c>
      <c r="AD86" s="147" t="str">
        <v>FY23 inter</v>
      </c>
      <c r="AE86" s="147" t="str">
        <v>FY23 intra</v>
      </c>
      <c r="AF86" s="147" t="str">
        <v>T. Benson</v>
      </c>
      <c r="AG86" s="147">
        <v>44483</v>
      </c>
      <c r="AH86" s="147" t="str">
        <v>I. McEwen</v>
      </c>
      <c r="AI86" s="147">
        <v>44483</v>
      </c>
      <c r="AJ86" s="147" t="str">
        <v/>
      </c>
      <c r="AK86" s="147" t="str">
        <v/>
      </c>
    </row>
    <row r="87" spans="1:40" ht="15.75" hidden="1">
      <c r="A87" s="72">
        <v>1.2</v>
      </c>
      <c r="B87" s="48" t="str">
        <v/>
      </c>
      <c r="C87" s="1" t="str">
        <v>Field Season 1 Fuel Contingency</v>
      </c>
      <c r="D87" s="1" t="str">
        <v>Fuel to support FY23 field season - Contingency</v>
      </c>
      <c r="E87" s="38" t="str">
        <v/>
      </c>
      <c r="F87" s="38" t="str">
        <v/>
      </c>
      <c r="G87" s="38" t="str">
        <v/>
      </c>
      <c r="H87" s="4">
        <v>452</v>
      </c>
      <c r="I87" s="180">
        <v>60.423606915027293</v>
      </c>
      <c r="J87" s="180">
        <v>6.8</v>
      </c>
      <c r="K87" s="4">
        <v>3073.6</v>
      </c>
      <c r="L87" s="115" t="str">
        <v>preliminary</v>
      </c>
      <c r="M87" s="40" t="str">
        <v/>
      </c>
      <c r="N87" s="10" t="str">
        <v/>
      </c>
      <c r="O87" s="156" t="str">
        <v/>
      </c>
      <c r="P87" s="151" t="str">
        <v/>
      </c>
      <c r="Q87" s="169" t="str">
        <v/>
      </c>
      <c r="R87" s="151" t="str">
        <v/>
      </c>
      <c r="S87" s="153" t="str">
        <v/>
      </c>
      <c r="T87" s="153" t="str">
        <v/>
      </c>
      <c r="U87" s="153" t="str">
        <v/>
      </c>
      <c r="V87" s="155" t="str">
        <v/>
      </c>
      <c r="W87" s="76" t="str">
        <v/>
      </c>
      <c r="X87" s="155" t="str">
        <v/>
      </c>
      <c r="Y87" s="156">
        <v>44866</v>
      </c>
      <c r="Z87" s="157" t="str">
        <v/>
      </c>
      <c r="AA87" s="163" t="str">
        <v>LC-130/SPoT</v>
      </c>
      <c r="AB87" s="156">
        <v>44896</v>
      </c>
      <c r="AC87" s="147" t="str">
        <v>Yes</v>
      </c>
      <c r="AD87" s="147" t="str">
        <v>FY23 inter</v>
      </c>
      <c r="AE87" s="147" t="str">
        <v>FY23 intra</v>
      </c>
      <c r="AF87" s="147" t="str">
        <v>T. Benson</v>
      </c>
      <c r="AG87" s="147">
        <v>44483</v>
      </c>
      <c r="AH87" s="147" t="str">
        <v>I. McEwen</v>
      </c>
      <c r="AI87" s="147">
        <v>44483</v>
      </c>
      <c r="AJ87" s="147" t="str">
        <v/>
      </c>
      <c r="AK87" s="147" t="str">
        <v/>
      </c>
    </row>
    <row r="88" spans="1:40" ht="31.5" hidden="1">
      <c r="A88" s="72">
        <v>1.2</v>
      </c>
      <c r="B88" s="48" t="str">
        <v/>
      </c>
      <c r="C88" s="1" t="str">
        <v>Field Season 2 Fuel</v>
      </c>
      <c r="D88" s="1" t="str">
        <v>Fuel to support FY24 field season - Base fuel, firn drilling &amp; over winter heating</v>
      </c>
      <c r="E88" s="38" t="str">
        <v/>
      </c>
      <c r="F88" s="38" t="str">
        <v/>
      </c>
      <c r="G88" s="38" t="str">
        <v/>
      </c>
      <c r="H88" s="40">
        <v>18178</v>
      </c>
      <c r="I88" s="180">
        <v>2430.0449701357657</v>
      </c>
      <c r="J88" s="180">
        <v>6.8</v>
      </c>
      <c r="K88" s="4">
        <v>123610.4</v>
      </c>
      <c r="L88" s="115" t="str">
        <v>preliminary</v>
      </c>
      <c r="M88" s="40" t="str">
        <v/>
      </c>
      <c r="N88" s="10" t="str">
        <v/>
      </c>
      <c r="O88" s="156" t="str">
        <v/>
      </c>
      <c r="P88" s="151" t="str">
        <v/>
      </c>
      <c r="Q88" s="169" t="str">
        <v/>
      </c>
      <c r="R88" s="151" t="str">
        <v/>
      </c>
      <c r="S88" s="153" t="str">
        <v/>
      </c>
      <c r="T88" s="153" t="str">
        <v/>
      </c>
      <c r="U88" s="153" t="str">
        <v/>
      </c>
      <c r="V88" s="155" t="str">
        <v/>
      </c>
      <c r="W88" s="76" t="str">
        <v/>
      </c>
      <c r="X88" s="155" t="str">
        <v/>
      </c>
      <c r="Y88" s="156">
        <v>45231</v>
      </c>
      <c r="Z88" s="157" t="str">
        <v/>
      </c>
      <c r="AA88" s="163" t="str">
        <v>LC-130/SPoT</v>
      </c>
      <c r="AB88" s="156">
        <v>45261</v>
      </c>
      <c r="AC88" s="147" t="str">
        <v>Yes</v>
      </c>
      <c r="AD88" s="147" t="str">
        <v>FY24 inter</v>
      </c>
      <c r="AE88" s="147" t="str">
        <v>FY24 intra</v>
      </c>
      <c r="AF88" s="147" t="str">
        <v>T. Benson</v>
      </c>
      <c r="AG88" s="147">
        <v>44483</v>
      </c>
      <c r="AH88" s="147" t="str">
        <v>I. McEwen</v>
      </c>
      <c r="AI88" s="147">
        <v>44483</v>
      </c>
      <c r="AJ88" s="147" t="str">
        <v/>
      </c>
      <c r="AK88" s="147" t="str">
        <v/>
      </c>
    </row>
    <row r="89" spans="1:40" ht="15.75" hidden="1">
      <c r="A89" s="72">
        <v>1.2</v>
      </c>
      <c r="B89" s="48" t="str">
        <v/>
      </c>
      <c r="C89" s="1" t="str">
        <v>Field Season 2 Fuel Contingency</v>
      </c>
      <c r="D89" s="1" t="str">
        <v>Fuel to suppport FY24 field season - Contingency</v>
      </c>
      <c r="E89" s="38" t="str">
        <v/>
      </c>
      <c r="F89" s="38" t="str">
        <v/>
      </c>
      <c r="G89" s="38" t="str">
        <v/>
      </c>
      <c r="H89" s="40">
        <v>2373</v>
      </c>
      <c r="I89" s="180">
        <v>317.22393630389331</v>
      </c>
      <c r="J89" s="180">
        <v>6.8</v>
      </c>
      <c r="K89" s="4">
        <v>16136.4</v>
      </c>
      <c r="L89" s="115" t="str">
        <v>preliminary</v>
      </c>
      <c r="M89" s="40" t="str">
        <v/>
      </c>
      <c r="N89" s="10" t="str">
        <v/>
      </c>
      <c r="O89" s="156" t="str">
        <v/>
      </c>
      <c r="P89" s="151" t="str">
        <v/>
      </c>
      <c r="Q89" s="169" t="str">
        <v/>
      </c>
      <c r="R89" s="151" t="str">
        <v/>
      </c>
      <c r="S89" s="153" t="str">
        <v/>
      </c>
      <c r="T89" s="153" t="str">
        <v/>
      </c>
      <c r="U89" s="153" t="str">
        <v/>
      </c>
      <c r="V89" s="155" t="str">
        <v/>
      </c>
      <c r="W89" s="76" t="str">
        <v/>
      </c>
      <c r="X89" s="155" t="str">
        <v/>
      </c>
      <c r="Y89" s="156">
        <v>45231</v>
      </c>
      <c r="Z89" s="157" t="str">
        <v/>
      </c>
      <c r="AA89" s="163" t="str">
        <v>LC-130/SPoT</v>
      </c>
      <c r="AB89" s="156">
        <v>45261</v>
      </c>
      <c r="AC89" s="147" t="str">
        <v>Yes</v>
      </c>
      <c r="AD89" s="147" t="str">
        <v>FY24 inter</v>
      </c>
      <c r="AE89" s="147" t="str">
        <v>FY24 intra</v>
      </c>
      <c r="AF89" s="147" t="str">
        <v>T. Benson</v>
      </c>
      <c r="AG89" s="147">
        <v>44483</v>
      </c>
      <c r="AH89" s="147" t="str">
        <v>I. McEwen</v>
      </c>
      <c r="AI89" s="147">
        <v>44483</v>
      </c>
      <c r="AJ89" s="147" t="str">
        <v/>
      </c>
      <c r="AK89" s="147" t="str">
        <v/>
      </c>
    </row>
    <row r="90" spans="1:40" ht="15.75">
      <c r="A90" s="72">
        <v>1.2</v>
      </c>
      <c r="B90" s="48" t="str">
        <v/>
      </c>
      <c r="C90" s="1" t="str">
        <v>Field Season 3 Fuel</v>
      </c>
      <c r="D90" s="1" t="str">
        <v>Fuel to support FY25 field season - Base fuel &amp; deep drilling</v>
      </c>
      <c r="E90" s="38" t="str">
        <v/>
      </c>
      <c r="F90" s="38" t="str">
        <v/>
      </c>
      <c r="G90" s="38" t="str">
        <v/>
      </c>
      <c r="H90" s="40">
        <v>62694</v>
      </c>
      <c r="I90" s="180">
        <v>8380.9681679883215</v>
      </c>
      <c r="J90" s="180">
        <v>6.8</v>
      </c>
      <c r="K90" s="4">
        <v>426319.2</v>
      </c>
      <c r="L90" s="115" t="str">
        <v>preliminary</v>
      </c>
      <c r="M90" s="40" t="str">
        <v/>
      </c>
      <c r="N90" s="10" t="str">
        <v/>
      </c>
      <c r="O90" s="156" t="str">
        <v/>
      </c>
      <c r="P90" s="151" t="str">
        <v/>
      </c>
      <c r="Q90" s="169" t="str">
        <v/>
      </c>
      <c r="R90" s="151" t="str">
        <v/>
      </c>
      <c r="S90" s="153" t="str">
        <v/>
      </c>
      <c r="T90" s="153" t="str">
        <v/>
      </c>
      <c r="U90" s="153" t="str">
        <v/>
      </c>
      <c r="V90" s="155" t="str">
        <v/>
      </c>
      <c r="W90" s="76" t="str">
        <v/>
      </c>
      <c r="X90" s="155" t="str">
        <v/>
      </c>
      <c r="Y90" s="156">
        <v>45597</v>
      </c>
      <c r="Z90" s="157" t="str">
        <v/>
      </c>
      <c r="AA90" s="163" t="str">
        <v>LC-130/SPoT</v>
      </c>
      <c r="AB90" s="156">
        <v>45627</v>
      </c>
      <c r="AC90" s="147" t="str">
        <v>Yes</v>
      </c>
      <c r="AD90" s="147" t="str">
        <v>FY25 inter</v>
      </c>
      <c r="AE90" s="147" t="str">
        <v>FY25 intra</v>
      </c>
      <c r="AF90" s="147" t="str">
        <v>T. Benson</v>
      </c>
      <c r="AG90" s="156">
        <v>44483</v>
      </c>
      <c r="AH90" s="147" t="str">
        <v>I. McEwen</v>
      </c>
      <c r="AI90" s="156">
        <v>44483</v>
      </c>
      <c r="AJ90" s="147" t="str">
        <v/>
      </c>
      <c r="AK90" s="147" t="str">
        <v/>
      </c>
    </row>
    <row r="91" spans="1:40" s="248" customFormat="1" ht="15.75">
      <c r="A91" s="230">
        <v>1.2</v>
      </c>
      <c r="B91" s="231" t="str">
        <v/>
      </c>
      <c r="C91" s="232" t="str">
        <v>Field Season 3 Fuel Contingency</v>
      </c>
      <c r="D91" s="232" t="str">
        <v>Fuel to suppport FY25 field season - Contingency</v>
      </c>
      <c r="E91" s="233" t="str">
        <v/>
      </c>
      <c r="F91" s="233" t="str">
        <v/>
      </c>
      <c r="G91" s="233" t="str">
        <v/>
      </c>
      <c r="H91" s="234">
        <v>8473</v>
      </c>
      <c r="I91" s="235">
        <v>1132.6752685642175</v>
      </c>
      <c r="J91" s="235">
        <v>6.8</v>
      </c>
      <c r="K91" s="236">
        <v>57616.4</v>
      </c>
      <c r="L91" s="237" t="str">
        <v>preliminary</v>
      </c>
      <c r="M91" s="234" t="str">
        <v/>
      </c>
      <c r="N91" s="238" t="str">
        <v/>
      </c>
      <c r="O91" s="239" t="str">
        <v/>
      </c>
      <c r="P91" s="240" t="str">
        <v/>
      </c>
      <c r="Q91" s="241" t="str">
        <v/>
      </c>
      <c r="R91" s="240" t="str">
        <v/>
      </c>
      <c r="S91" s="242" t="str">
        <v/>
      </c>
      <c r="T91" s="242" t="str">
        <v/>
      </c>
      <c r="U91" s="242" t="str">
        <v/>
      </c>
      <c r="V91" s="243" t="str">
        <v/>
      </c>
      <c r="W91" s="244" t="str">
        <v/>
      </c>
      <c r="X91" s="243" t="str">
        <v/>
      </c>
      <c r="Y91" s="239">
        <v>45597</v>
      </c>
      <c r="Z91" s="245" t="str">
        <v/>
      </c>
      <c r="AA91" s="246" t="str">
        <v>LC-130/SPoT</v>
      </c>
      <c r="AB91" s="239">
        <v>45627</v>
      </c>
      <c r="AC91" s="247" t="str">
        <v>Yes</v>
      </c>
      <c r="AD91" s="247" t="str">
        <v>FY25 inter</v>
      </c>
      <c r="AE91" s="247" t="str">
        <v>FY25 intra</v>
      </c>
      <c r="AF91" s="247" t="str">
        <v>T. Benson</v>
      </c>
      <c r="AG91" s="239">
        <v>44483</v>
      </c>
      <c r="AH91" s="247" t="str">
        <v>I. McEwen</v>
      </c>
      <c r="AI91" s="239">
        <v>44483</v>
      </c>
      <c r="AJ91" s="247" t="str">
        <v/>
      </c>
      <c r="AK91" s="247" t="str">
        <v/>
      </c>
    </row>
    <row r="92" spans="1:40" ht="23.1" hidden="1" customHeight="1" thickTop="1">
      <c r="A92" s="25" t="str">
        <v/>
      </c>
      <c r="B92" s="25" t="str">
        <v/>
      </c>
      <c r="C92" s="3" t="str">
        <v>Fuel Totals:</v>
      </c>
      <c r="D92" s="42" t="str">
        <v/>
      </c>
      <c r="E92" s="43" t="str">
        <v/>
      </c>
      <c r="F92" s="43" t="str">
        <v/>
      </c>
      <c r="G92" s="44" t="str">
        <v>TEU=&gt;</v>
      </c>
      <c r="H92" s="45">
        <v>13.39066236666152</v>
      </c>
      <c r="I92" s="46">
        <v>12747.910573061765</v>
      </c>
      <c r="J92" s="46" t="str">
        <v/>
      </c>
      <c r="K92" s="46">
        <v>648454.80000000005</v>
      </c>
      <c r="L92" s="116" t="str">
        <v/>
      </c>
      <c r="M92" s="46" t="str">
        <v/>
      </c>
      <c r="N92" s="163" t="str">
        <v/>
      </c>
      <c r="O92" s="156" t="str">
        <v/>
      </c>
      <c r="P92" s="163" t="str">
        <v/>
      </c>
      <c r="Q92" s="156" t="str">
        <v/>
      </c>
      <c r="R92" s="163" t="str">
        <v/>
      </c>
      <c r="S92" s="163" t="str">
        <v/>
      </c>
      <c r="T92" s="163" t="str">
        <v/>
      </c>
      <c r="U92" s="163" t="str">
        <v/>
      </c>
      <c r="V92" s="163" t="str">
        <v/>
      </c>
      <c r="W92" s="163" t="str">
        <v/>
      </c>
      <c r="X92" s="163" t="str">
        <v/>
      </c>
      <c r="Y92" s="156" t="str">
        <v/>
      </c>
      <c r="Z92" s="157" t="str">
        <v/>
      </c>
      <c r="AA92" s="163" t="str">
        <v/>
      </c>
      <c r="AB92" s="156" t="str">
        <v/>
      </c>
      <c r="AC92" s="163" t="str">
        <v/>
      </c>
      <c r="AD92" s="163" t="str">
        <v/>
      </c>
      <c r="AE92" s="163" t="str">
        <v/>
      </c>
      <c r="AF92" s="163" t="str">
        <v/>
      </c>
      <c r="AG92" s="163" t="str">
        <v/>
      </c>
      <c r="AH92" s="163" t="str">
        <v/>
      </c>
      <c r="AI92" s="163" t="str">
        <v/>
      </c>
      <c r="AJ92" s="163" t="str">
        <v/>
      </c>
      <c r="AK92" s="163" t="str">
        <v/>
      </c>
    </row>
    <row r="93" spans="1:40" hidden="1">
      <c r="A93" s="2" t="str">
        <v/>
      </c>
      <c r="B93" s="2" t="str">
        <v/>
      </c>
      <c r="C93" s="15" t="str">
        <v/>
      </c>
      <c r="D93" s="15" t="str">
        <v>All IC/Upgrade cargo volume:</v>
      </c>
      <c r="E93" s="9" t="str">
        <v/>
      </c>
      <c r="F93" s="9" t="str">
        <v/>
      </c>
      <c r="G93" s="9" t="str">
        <v>TEU=&gt;</v>
      </c>
      <c r="H93" s="9">
        <v>55.96468568258512</v>
      </c>
      <c r="I93" s="9">
        <v>53278.380769821029</v>
      </c>
      <c r="J93" s="9" t="str">
        <v/>
      </c>
      <c r="K93" s="9">
        <v>1167584.3</v>
      </c>
      <c r="L93" s="74" t="str">
        <v/>
      </c>
      <c r="M93" s="9" t="str">
        <v/>
      </c>
      <c r="N93" s="9" t="str">
        <v/>
      </c>
      <c r="O93" s="80" t="str">
        <v/>
      </c>
      <c r="P93" s="9" t="str">
        <v/>
      </c>
      <c r="Q93" s="80" t="str">
        <v/>
      </c>
      <c r="R93" s="9" t="str">
        <v/>
      </c>
      <c r="S93" s="9" t="str">
        <v/>
      </c>
      <c r="T93" s="9" t="str">
        <v/>
      </c>
      <c r="U93" s="9" t="str">
        <v/>
      </c>
      <c r="V93" s="9" t="str">
        <v/>
      </c>
      <c r="W93" s="9" t="str">
        <v/>
      </c>
      <c r="X93" s="9" t="str">
        <v/>
      </c>
      <c r="Y93" s="80" t="str">
        <v/>
      </c>
      <c r="Z93" s="9" t="str">
        <v/>
      </c>
      <c r="AA93" s="9" t="str">
        <v/>
      </c>
      <c r="AB93" s="80" t="str">
        <v/>
      </c>
      <c r="AC93" s="9" t="str">
        <v/>
      </c>
      <c r="AD93" s="9" t="str">
        <v/>
      </c>
      <c r="AE93" s="9" t="str">
        <v/>
      </c>
      <c r="AF93" s="9" t="str">
        <v/>
      </c>
      <c r="AG93" s="9" t="str">
        <v/>
      </c>
      <c r="AH93" s="9" t="str">
        <v/>
      </c>
      <c r="AI93" s="9" t="str">
        <v/>
      </c>
      <c r="AJ93" s="9" t="str">
        <v/>
      </c>
      <c r="AK93" s="9" t="str">
        <v/>
      </c>
    </row>
    <row r="94" spans="1:40">
      <c r="C94" s="16"/>
      <c r="D94" s="16"/>
      <c r="Z94" s="9"/>
    </row>
    <row r="95" spans="1:40">
      <c r="C95" s="16"/>
      <c r="D95" s="16"/>
      <c r="Z95" s="9"/>
    </row>
    <row r="96" spans="1:40">
      <c r="C96" s="16"/>
      <c r="D96" s="16"/>
      <c r="Z96" s="9"/>
    </row>
    <row r="97" spans="1:26">
      <c r="C97" s="16"/>
      <c r="D97" s="16"/>
      <c r="Z97" s="9"/>
    </row>
    <row r="98" spans="1:26">
      <c r="C98" s="16"/>
      <c r="D98" s="16"/>
      <c r="Z98" s="9"/>
    </row>
    <row r="99" spans="1:26">
      <c r="C99" s="16"/>
      <c r="D99" s="16"/>
      <c r="Z99" s="9"/>
    </row>
    <row r="100" spans="1:26">
      <c r="C100" s="16"/>
      <c r="D100" s="16"/>
      <c r="Z100" s="9"/>
    </row>
    <row r="101" spans="1:26">
      <c r="C101" s="16"/>
      <c r="D101" s="16"/>
      <c r="Z101" s="9"/>
    </row>
    <row r="102" spans="1:26">
      <c r="C102" s="16"/>
      <c r="D102" s="16"/>
      <c r="Z102" s="9"/>
    </row>
    <row r="103" spans="1:26">
      <c r="C103" s="16"/>
      <c r="D103" s="16"/>
      <c r="Z103" s="9"/>
    </row>
    <row r="104" spans="1:26">
      <c r="A104" s="2"/>
      <c r="B104" s="2"/>
      <c r="C104" s="16"/>
      <c r="D104" s="16"/>
      <c r="I104" s="75"/>
      <c r="J104" s="75"/>
      <c r="K104" s="75"/>
      <c r="L104" s="117"/>
      <c r="Z104" s="9"/>
    </row>
    <row r="105" spans="1:26">
      <c r="A105" s="2"/>
      <c r="B105" s="2"/>
      <c r="C105" s="16"/>
      <c r="D105" s="16"/>
      <c r="Z105" s="9"/>
    </row>
    <row r="106" spans="1:26">
      <c r="Z106" s="9"/>
    </row>
    <row r="107" spans="1:26">
      <c r="C107" s="16"/>
      <c r="D107" s="16"/>
      <c r="Z107" s="9"/>
    </row>
    <row r="108" spans="1:26">
      <c r="C108" s="16"/>
      <c r="D108" s="16"/>
      <c r="Z108" s="9"/>
    </row>
    <row r="109" spans="1:26">
      <c r="C109" s="16"/>
      <c r="D109" s="16"/>
      <c r="Z109" s="9"/>
    </row>
    <row r="110" spans="1:26">
      <c r="Z110" s="9"/>
    </row>
    <row r="111" spans="1:26">
      <c r="Z111" s="9"/>
    </row>
    <row r="112" spans="1:26">
      <c r="Z112" s="9"/>
    </row>
    <row r="113" spans="1:26">
      <c r="D113" s="73"/>
      <c r="Z113" s="9"/>
    </row>
    <row r="114" spans="1:26" ht="15.75" thickBot="1">
      <c r="D114" s="73"/>
      <c r="L114" s="118"/>
      <c r="Z114" s="9"/>
    </row>
    <row r="115" spans="1:26">
      <c r="A115" s="332"/>
      <c r="B115" s="333"/>
      <c r="C115" s="81" t="s">
        <v>393</v>
      </c>
      <c r="D115" s="82" t="s">
        <v>43</v>
      </c>
      <c r="Z115" s="9"/>
    </row>
    <row r="116" spans="1:26" ht="15" customHeight="1">
      <c r="A116" s="330" t="s">
        <v>394</v>
      </c>
      <c r="B116" s="331"/>
      <c r="C116" s="226">
        <f>SUBTOTAL(9,I2:I100)</f>
        <v>14314.741526830316</v>
      </c>
      <c r="D116" s="227">
        <f>SUBTOTAL(9,K2:K100)</f>
        <v>541089.6</v>
      </c>
      <c r="Z116" s="9"/>
    </row>
    <row r="117" spans="1:26" ht="15.95" customHeight="1" thickBot="1">
      <c r="A117" s="328" t="s">
        <v>395</v>
      </c>
      <c r="B117" s="329"/>
      <c r="C117" s="228">
        <f>SUMIFS(volume,mcMurdo_date,"&gt;="&amp;$A$120,mcMurdo_date,"&lt;="&amp;$B$120)</f>
        <v>14314.741526830316</v>
      </c>
      <c r="D117" s="229">
        <f>SUMIFS(weight_,mcMurdo_date,"&gt;="&amp;A$120,mcMurdo_date,"&lt;="&amp;$B$120)</f>
        <v>541089.6</v>
      </c>
      <c r="Z117" s="9"/>
    </row>
    <row r="118" spans="1:26" ht="32.1" customHeight="1" thickBot="1">
      <c r="D118" s="73"/>
      <c r="E118" s="94"/>
      <c r="Z118" s="9"/>
    </row>
    <row r="119" spans="1:26" ht="33" customHeight="1">
      <c r="A119" s="123" t="s">
        <v>396</v>
      </c>
      <c r="B119" s="81" t="s">
        <v>397</v>
      </c>
      <c r="C119" s="81"/>
      <c r="D119" s="82"/>
      <c r="J119" s="94"/>
      <c r="U119" s="94"/>
      <c r="Z119" s="9"/>
    </row>
    <row r="120" spans="1:26">
      <c r="A120" s="121">
        <f>'ICU_cargo MASTER INPUT SHEET'!A130</f>
        <v>45597</v>
      </c>
      <c r="B120" s="122">
        <f>'ICU_cargo MASTER INPUT SHEET'!B130</f>
        <v>45703</v>
      </c>
      <c r="D120" s="89"/>
      <c r="Z120" s="9"/>
    </row>
    <row r="121" spans="1:26" ht="15.75" thickBot="1">
      <c r="A121" s="328"/>
      <c r="B121" s="329"/>
      <c r="C121" s="90"/>
      <c r="D121" s="91"/>
      <c r="Z121" s="9"/>
    </row>
    <row r="122" spans="1:26" ht="15.75">
      <c r="E122" s="88"/>
      <c r="F122" s="113"/>
      <c r="G122" s="112"/>
      <c r="H122" s="112"/>
      <c r="Z122" s="9"/>
    </row>
    <row r="123" spans="1:26">
      <c r="Z123" s="9"/>
    </row>
    <row r="124" spans="1:26" ht="15.75">
      <c r="A124" s="113"/>
      <c r="B124" s="113"/>
      <c r="C124" s="112"/>
      <c r="D124" s="112"/>
      <c r="Z124" s="9"/>
    </row>
    <row r="125" spans="1:26" ht="15.75">
      <c r="A125" s="113"/>
      <c r="B125" s="113"/>
      <c r="C125" s="112"/>
      <c r="D125" s="112"/>
      <c r="Z125" s="9"/>
    </row>
    <row r="126" spans="1:26" ht="15.75">
      <c r="A126" s="113"/>
      <c r="B126" s="113"/>
      <c r="C126" s="112"/>
      <c r="D126" s="112"/>
      <c r="Z126" s="9"/>
    </row>
    <row r="127" spans="1:26" ht="15.75">
      <c r="A127" s="113"/>
      <c r="B127" s="113"/>
      <c r="C127" s="112"/>
      <c r="D127" s="112"/>
      <c r="Z127" s="9"/>
    </row>
    <row r="128" spans="1:26" ht="15.75">
      <c r="A128" s="113"/>
      <c r="B128" s="113"/>
      <c r="C128" s="112"/>
      <c r="D128" s="112"/>
      <c r="Z128" s="9"/>
    </row>
    <row r="129" spans="1:26" ht="15.75">
      <c r="A129" s="113"/>
      <c r="B129" s="113"/>
      <c r="C129" s="112"/>
      <c r="D129" s="112"/>
      <c r="Z129" s="9"/>
    </row>
    <row r="130" spans="1:26">
      <c r="Z130" s="9"/>
    </row>
    <row r="131" spans="1:26">
      <c r="Z131" s="9"/>
    </row>
    <row r="132" spans="1:26">
      <c r="Z132" s="9"/>
    </row>
    <row r="133" spans="1:26">
      <c r="Z133" s="9"/>
    </row>
    <row r="134" spans="1:26">
      <c r="Z134" s="9"/>
    </row>
    <row r="135" spans="1:26">
      <c r="Z135" s="9"/>
    </row>
    <row r="136" spans="1:26">
      <c r="Z136" s="9"/>
    </row>
    <row r="137" spans="1:26">
      <c r="Z137" s="9"/>
    </row>
    <row r="138" spans="1:26">
      <c r="Z138" s="9"/>
    </row>
    <row r="139" spans="1:26">
      <c r="Z139" s="9"/>
    </row>
    <row r="140" spans="1:26">
      <c r="Z140" s="9"/>
    </row>
    <row r="141" spans="1:26">
      <c r="Z141" s="9"/>
    </row>
    <row r="142" spans="1:26">
      <c r="Z142" s="9"/>
    </row>
    <row r="143" spans="1:26">
      <c r="Z143" s="9"/>
    </row>
    <row r="144" spans="1:26">
      <c r="Z144" s="9"/>
    </row>
    <row r="145" spans="26:26">
      <c r="Z145" s="9"/>
    </row>
    <row r="146" spans="26:26">
      <c r="Z146" s="9"/>
    </row>
    <row r="147" spans="26:26">
      <c r="Z147" s="9"/>
    </row>
    <row r="148" spans="26:26">
      <c r="Z148" s="9"/>
    </row>
    <row r="149" spans="26:26">
      <c r="Z149" s="9"/>
    </row>
    <row r="150" spans="26:26">
      <c r="Z150" s="9"/>
    </row>
    <row r="151" spans="26:26">
      <c r="Z151" s="9"/>
    </row>
    <row r="152" spans="26:26">
      <c r="Z152" s="9"/>
    </row>
    <row r="153" spans="26:26">
      <c r="Z153" s="9"/>
    </row>
    <row r="154" spans="26:26">
      <c r="Z154" s="9"/>
    </row>
    <row r="155" spans="26:26">
      <c r="Z155" s="9"/>
    </row>
    <row r="156" spans="26:26">
      <c r="Z156" s="9"/>
    </row>
    <row r="157" spans="26:26">
      <c r="Z157" s="9"/>
    </row>
    <row r="158" spans="26:26">
      <c r="Z158" s="9"/>
    </row>
    <row r="159" spans="26:26">
      <c r="Z159" s="9"/>
    </row>
    <row r="160" spans="26:26">
      <c r="Z160" s="9"/>
    </row>
    <row r="161" spans="26:26">
      <c r="Z161" s="9"/>
    </row>
    <row r="162" spans="26:26">
      <c r="Z162" s="9"/>
    </row>
    <row r="163" spans="26:26">
      <c r="Z163" s="9"/>
    </row>
    <row r="164" spans="26:26">
      <c r="Z164" s="9"/>
    </row>
    <row r="165" spans="26:26">
      <c r="Z165" s="9"/>
    </row>
    <row r="166" spans="26:26">
      <c r="Z166" s="9"/>
    </row>
    <row r="167" spans="26:26">
      <c r="Z167" s="9"/>
    </row>
    <row r="168" spans="26:26">
      <c r="Z168" s="9"/>
    </row>
    <row r="169" spans="26:26">
      <c r="Z169" s="9"/>
    </row>
    <row r="170" spans="26:26">
      <c r="Z170" s="9"/>
    </row>
    <row r="171" spans="26:26">
      <c r="Z171" s="9"/>
    </row>
    <row r="172" spans="26:26">
      <c r="Z172" s="9"/>
    </row>
    <row r="173" spans="26:26">
      <c r="Z173" s="9"/>
    </row>
    <row r="174" spans="26:26">
      <c r="Z174" s="9"/>
    </row>
    <row r="175" spans="26:26">
      <c r="Z175" s="9"/>
    </row>
    <row r="176" spans="26:26">
      <c r="Z176" s="9"/>
    </row>
    <row r="177" spans="26:26">
      <c r="Z177" s="9"/>
    </row>
    <row r="178" spans="26:26">
      <c r="Z178" s="9"/>
    </row>
    <row r="179" spans="26:26">
      <c r="Z179" s="9"/>
    </row>
    <row r="180" spans="26:26">
      <c r="Z180" s="9"/>
    </row>
    <row r="181" spans="26:26">
      <c r="Z181" s="9"/>
    </row>
    <row r="182" spans="26:26">
      <c r="Z182" s="9"/>
    </row>
    <row r="183" spans="26:26">
      <c r="Z183" s="9"/>
    </row>
    <row r="184" spans="26:26">
      <c r="Z184" s="9"/>
    </row>
    <row r="185" spans="26:26">
      <c r="Z185" s="9"/>
    </row>
    <row r="186" spans="26:26">
      <c r="Z186" s="9"/>
    </row>
    <row r="187" spans="26:26">
      <c r="Z187" s="9"/>
    </row>
    <row r="188" spans="26:26">
      <c r="Z188" s="9"/>
    </row>
    <row r="189" spans="26:26">
      <c r="Z189" s="9"/>
    </row>
    <row r="190" spans="26:26">
      <c r="Z190" s="9"/>
    </row>
    <row r="191" spans="26:26">
      <c r="Z191" s="9"/>
    </row>
    <row r="192" spans="26:26">
      <c r="Z192" s="9"/>
    </row>
    <row r="193" spans="26:26">
      <c r="Z193" s="9"/>
    </row>
    <row r="194" spans="26:26">
      <c r="Z194" s="9"/>
    </row>
    <row r="195" spans="26:26">
      <c r="Z195" s="9"/>
    </row>
    <row r="196" spans="26:26">
      <c r="Z196" s="9"/>
    </row>
    <row r="197" spans="26:26">
      <c r="Z197" s="9"/>
    </row>
    <row r="198" spans="26:26">
      <c r="Z198" s="9"/>
    </row>
    <row r="199" spans="26:26">
      <c r="Z199" s="9"/>
    </row>
    <row r="200" spans="26:26">
      <c r="Z200" s="9"/>
    </row>
    <row r="201" spans="26:26">
      <c r="Z201" s="9"/>
    </row>
    <row r="202" spans="26:26">
      <c r="Z202" s="9"/>
    </row>
    <row r="203" spans="26:26">
      <c r="Z203" s="9"/>
    </row>
    <row r="204" spans="26:26">
      <c r="Z204" s="9"/>
    </row>
    <row r="205" spans="26:26">
      <c r="Z205" s="9"/>
    </row>
    <row r="206" spans="26:26">
      <c r="Z206" s="9"/>
    </row>
    <row r="207" spans="26:26">
      <c r="Z207" s="9"/>
    </row>
    <row r="208" spans="26:26">
      <c r="Z208" s="9"/>
    </row>
    <row r="209" spans="26:26">
      <c r="Z209" s="9"/>
    </row>
    <row r="210" spans="26:26">
      <c r="Z210" s="9"/>
    </row>
    <row r="211" spans="26:26">
      <c r="Z211" s="9"/>
    </row>
    <row r="212" spans="26:26">
      <c r="Z212" s="9"/>
    </row>
    <row r="213" spans="26:26">
      <c r="Z213" s="9"/>
    </row>
    <row r="214" spans="26:26">
      <c r="Z214" s="9"/>
    </row>
    <row r="215" spans="26:26">
      <c r="Z215" s="9"/>
    </row>
    <row r="216" spans="26:26">
      <c r="Z216" s="9"/>
    </row>
    <row r="217" spans="26:26">
      <c r="Z217" s="9"/>
    </row>
    <row r="218" spans="26:26">
      <c r="Z218" s="9"/>
    </row>
    <row r="219" spans="26:26">
      <c r="Z219" s="9"/>
    </row>
    <row r="220" spans="26:26">
      <c r="Z220" s="9"/>
    </row>
    <row r="221" spans="26:26">
      <c r="Z221" s="9"/>
    </row>
    <row r="222" spans="26:26">
      <c r="Z222" s="9"/>
    </row>
    <row r="223" spans="26:26">
      <c r="Z223" s="9"/>
    </row>
    <row r="224" spans="26:26">
      <c r="Z224" s="9"/>
    </row>
    <row r="225" spans="26:26">
      <c r="Z225" s="9"/>
    </row>
    <row r="226" spans="26:26">
      <c r="Z226" s="9"/>
    </row>
    <row r="227" spans="26:26">
      <c r="Z227" s="9"/>
    </row>
    <row r="228" spans="26:26">
      <c r="Z228" s="9"/>
    </row>
    <row r="229" spans="26:26">
      <c r="Z229" s="9"/>
    </row>
    <row r="230" spans="26:26">
      <c r="Z230" s="9"/>
    </row>
    <row r="231" spans="26:26">
      <c r="Z231" s="9"/>
    </row>
    <row r="232" spans="26:26">
      <c r="Z232" s="9"/>
    </row>
    <row r="233" spans="26:26">
      <c r="Z233" s="9"/>
    </row>
    <row r="234" spans="26:26">
      <c r="Z234" s="9"/>
    </row>
    <row r="235" spans="26:26">
      <c r="Z235" s="9"/>
    </row>
    <row r="236" spans="26:26">
      <c r="Z236" s="9"/>
    </row>
    <row r="237" spans="26:26">
      <c r="Z237" s="9"/>
    </row>
    <row r="238" spans="26:26">
      <c r="Z238" s="9"/>
    </row>
    <row r="239" spans="26:26">
      <c r="Z239" s="9"/>
    </row>
    <row r="240" spans="26:26">
      <c r="Z240" s="9"/>
    </row>
    <row r="241" spans="26:26">
      <c r="Z241" s="9"/>
    </row>
    <row r="242" spans="26:26">
      <c r="Z242" s="9"/>
    </row>
    <row r="243" spans="26:26">
      <c r="Z243" s="9"/>
    </row>
    <row r="244" spans="26:26">
      <c r="Z244" s="9"/>
    </row>
    <row r="245" spans="26:26">
      <c r="Z245" s="9"/>
    </row>
    <row r="246" spans="26:26">
      <c r="Z246" s="9"/>
    </row>
    <row r="247" spans="26:26">
      <c r="Z247" s="9"/>
    </row>
    <row r="248" spans="26:26">
      <c r="Z248" s="9"/>
    </row>
    <row r="249" spans="26:26">
      <c r="Z249" s="9"/>
    </row>
    <row r="250" spans="26:26">
      <c r="Z250" s="9"/>
    </row>
    <row r="251" spans="26:26">
      <c r="Z251" s="9"/>
    </row>
    <row r="252" spans="26:26">
      <c r="Z252" s="9"/>
    </row>
    <row r="253" spans="26:26">
      <c r="Z253" s="9"/>
    </row>
    <row r="254" spans="26:26">
      <c r="Z254" s="9"/>
    </row>
    <row r="255" spans="26:26">
      <c r="Z255" s="9"/>
    </row>
    <row r="256" spans="26:26">
      <c r="Z256" s="9"/>
    </row>
    <row r="257" spans="26:26">
      <c r="Z257" s="9"/>
    </row>
    <row r="258" spans="26:26">
      <c r="Z258" s="9"/>
    </row>
    <row r="259" spans="26:26">
      <c r="Z259" s="9"/>
    </row>
    <row r="260" spans="26:26">
      <c r="Z260" s="9"/>
    </row>
    <row r="261" spans="26:26">
      <c r="Z261" s="9"/>
    </row>
    <row r="262" spans="26:26">
      <c r="Z262" s="9"/>
    </row>
    <row r="263" spans="26:26">
      <c r="Z263" s="9"/>
    </row>
  </sheetData>
  <sheetProtection sheet="1" objects="1" scenarios="1" formatCells="0" formatColumns="0" formatRows="0" sort="0" autoFilter="0"/>
  <autoFilter ref="A1:AN93">
    <filterColumn colId="24">
      <filters>
        <dateGroupItem year="2024" month="11" dateTimeGrouping="month"/>
      </filters>
    </filterColumn>
  </autoFilter>
  <mergeCells count="4">
    <mergeCell ref="A115:B115"/>
    <mergeCell ref="A116:B116"/>
    <mergeCell ref="A117:B117"/>
    <mergeCell ref="A121:B121"/>
  </mergeCells>
  <conditionalFormatting sqref="C118:C122">
    <cfRule type="cellIs" dxfId="10" priority="6" operator="equal">
      <formula>$I$92</formula>
    </cfRule>
  </conditionalFormatting>
  <conditionalFormatting sqref="D118:D122">
    <cfRule type="cellIs" dxfId="9" priority="7" operator="equal">
      <formula>$K$92</formula>
    </cfRule>
  </conditionalFormatting>
  <conditionalFormatting sqref="E122">
    <cfRule type="cellIs" dxfId="8" priority="5" operator="equal">
      <formula>$I$92</formula>
    </cfRule>
  </conditionalFormatting>
  <conditionalFormatting sqref="D116">
    <cfRule type="cellIs" dxfId="7" priority="4" operator="equal">
      <formula>$D$117</formula>
    </cfRule>
  </conditionalFormatting>
  <conditionalFormatting sqref="D117">
    <cfRule type="cellIs" dxfId="6" priority="3" operator="equal">
      <formula>$D$116</formula>
    </cfRule>
  </conditionalFormatting>
  <conditionalFormatting sqref="C116">
    <cfRule type="cellIs" dxfId="5" priority="2" operator="equal">
      <formula>$C$117</formula>
    </cfRule>
  </conditionalFormatting>
  <conditionalFormatting sqref="C117">
    <cfRule type="cellIs" dxfId="4" priority="1" operator="equal">
      <formula>$C$116</formula>
    </cfRule>
  </conditionalFormatting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AN353"/>
  <sheetViews>
    <sheetView workbookViewId="0">
      <selection activeCell="A51" sqref="A51"/>
    </sheetView>
  </sheetViews>
  <sheetFormatPr defaultColWidth="9.140625" defaultRowHeight="15"/>
  <cols>
    <col min="1" max="2" width="12.85546875" style="9" customWidth="1"/>
    <col min="3" max="3" width="28" style="15" customWidth="1"/>
    <col min="4" max="4" width="73.7109375" style="15" customWidth="1"/>
    <col min="5" max="7" width="12" style="9" customWidth="1"/>
    <col min="8" max="8" width="10.140625" style="9" customWidth="1"/>
    <col min="9" max="10" width="8.7109375" style="9" customWidth="1"/>
    <col min="11" max="11" width="10" style="9" customWidth="1"/>
    <col min="12" max="12" width="16.28515625" style="74" customWidth="1"/>
    <col min="13" max="13" width="12.7109375" style="9" customWidth="1"/>
    <col min="14" max="14" width="17.140625" style="9" customWidth="1"/>
    <col min="15" max="15" width="17.140625" style="80" customWidth="1"/>
    <col min="16" max="16" width="17.7109375" style="9" customWidth="1"/>
    <col min="17" max="17" width="16.7109375" style="80" customWidth="1"/>
    <col min="18" max="18" width="16.7109375" style="9" customWidth="1"/>
    <col min="19" max="19" width="17.7109375" style="9" customWidth="1"/>
    <col min="20" max="21" width="16.7109375" style="9" customWidth="1"/>
    <col min="22" max="22" width="17.7109375" style="9" customWidth="1"/>
    <col min="23" max="24" width="16.7109375" style="9" customWidth="1"/>
    <col min="25" max="25" width="18.85546875" style="80" customWidth="1"/>
    <col min="26" max="26" width="19.7109375" style="13" customWidth="1"/>
    <col min="27" max="27" width="16.42578125" style="9" customWidth="1"/>
    <col min="28" max="28" width="16.42578125" style="80" customWidth="1"/>
    <col min="29" max="32" width="16.42578125" style="9" customWidth="1"/>
    <col min="33" max="33" width="16.42578125" style="80" customWidth="1"/>
    <col min="34" max="34" width="16.42578125" style="9" customWidth="1"/>
    <col min="35" max="35" width="16.42578125" style="80" customWidth="1"/>
    <col min="36" max="36" width="66.85546875" style="9" customWidth="1"/>
    <col min="37" max="37" width="60.7109375" style="9" customWidth="1"/>
    <col min="38" max="16384" width="9.140625" style="9"/>
  </cols>
  <sheetData>
    <row r="1" spans="1:40" ht="94.5">
      <c r="A1" s="28" t="str" cm="1">
        <f t="array" ref="A1:AK93">IF(ISBLANK(cargo_table), "", cargo_table)</f>
        <v>Cargo Item  respective WBS Level</v>
      </c>
      <c r="B1" s="28" t="str">
        <v>Work Package</v>
      </c>
      <c r="C1" s="29" t="str">
        <v>Item Description</v>
      </c>
      <c r="D1" s="30" t="str">
        <v>Contents &amp; Comments</v>
      </c>
      <c r="E1" s="28" t="str">
        <v>Length (in)</v>
      </c>
      <c r="F1" s="28" t="str">
        <v>Width (in)</v>
      </c>
      <c r="G1" s="28" t="str">
        <v>Height (in)</v>
      </c>
      <c r="H1" s="28" t="str">
        <v>Quantity</v>
      </c>
      <c r="I1" s="28" t="str">
        <v xml:space="preserve"> Cubic feet</v>
      </c>
      <c r="J1" s="28" t="str">
        <v>Unit weight (lbs)</v>
      </c>
      <c r="K1" s="28" t="str">
        <v>Total Weight (lbs) = quantity x unit weight</v>
      </c>
      <c r="L1" s="28" t="str">
        <v>Basis of Estimate</v>
      </c>
      <c r="M1" s="28" t="str">
        <v>Special Handling?</v>
      </c>
      <c r="N1" s="28" t="str">
        <v xml:space="preserve">Owner/Guardian institution </v>
      </c>
      <c r="O1" s="87" t="str">
        <v xml:space="preserve">Date of expected  or actual  completion </v>
      </c>
      <c r="P1" s="31" t="str">
        <v>Expected Route:  Owner - PTH or CHC</v>
      </c>
      <c r="Q1" s="97" t="str">
        <v xml:space="preserve">Date of expected or actual shipment </v>
      </c>
      <c r="R1" s="31" t="str">
        <v>Recommended Transportation Option</v>
      </c>
      <c r="S1" s="32" t="str">
        <v>Expected Route: PTH - MCM or CHC</v>
      </c>
      <c r="T1" s="32" t="str">
        <v xml:space="preserve">Date of expected or actual shipment </v>
      </c>
      <c r="U1" s="32" t="str">
        <v>Recommended Transportation Option</v>
      </c>
      <c r="V1" s="33" t="str">
        <v>Expected Route: CHC - MCM</v>
      </c>
      <c r="W1" s="33" t="str">
        <v xml:space="preserve">Date of expected or actual shipment </v>
      </c>
      <c r="X1" s="33" t="str">
        <v>Recommended Transportation Option</v>
      </c>
      <c r="Y1" s="87" t="str">
        <v>Date Item expected or arrived to MCM</v>
      </c>
      <c r="Z1" s="28" t="str">
        <v xml:space="preserve">Date of (planned) or actual shipment to SPA </v>
      </c>
      <c r="AA1" s="28" t="str">
        <v>Recommended LC-130 or SPOT</v>
      </c>
      <c r="AB1" s="87" t="str">
        <v>Date/Month for Items needed at South Pole</v>
      </c>
      <c r="AC1" s="28" t="str">
        <v>Critical Path</v>
      </c>
      <c r="AD1" s="28" t="str">
        <v>Intercontinental shipping</v>
      </c>
      <c r="AE1" s="28" t="str">
        <v>Intracontinental shipping</v>
      </c>
      <c r="AF1" s="28" t="str">
        <v>Validator 1
(SME)</v>
      </c>
      <c r="AG1" s="87" t="str">
        <v>Validation Date</v>
      </c>
      <c r="AH1" s="28" t="str">
        <v>Validator 2
(Logistics)</v>
      </c>
      <c r="AI1" s="87" t="str">
        <v>Validation Date</v>
      </c>
      <c r="AJ1" s="28" t="str">
        <v>Notes</v>
      </c>
      <c r="AK1" s="28" t="str">
        <v/>
      </c>
    </row>
    <row r="2" spans="1:40" ht="31.5" hidden="1">
      <c r="A2" s="10">
        <v>1.2</v>
      </c>
      <c r="B2" s="50" t="str">
        <v/>
      </c>
      <c r="C2" s="14" t="str">
        <v>Gen 1 - housed in 20' container</v>
      </c>
      <c r="D2" s="3" t="str">
        <v>Power generation unit 1 housed in 20' shipping container</v>
      </c>
      <c r="E2" s="4">
        <v>240</v>
      </c>
      <c r="F2" s="4">
        <v>96</v>
      </c>
      <c r="G2" s="4">
        <v>102</v>
      </c>
      <c r="H2" s="4">
        <v>1</v>
      </c>
      <c r="I2" s="4">
        <v>1360</v>
      </c>
      <c r="J2" s="4">
        <v>22000</v>
      </c>
      <c r="K2" s="4">
        <v>22000</v>
      </c>
      <c r="L2" s="4" t="str">
        <v>actual</v>
      </c>
      <c r="M2" s="4" t="str">
        <v/>
      </c>
      <c r="N2" s="163" t="str">
        <v xml:space="preserve"> U. Wisc. Madison</v>
      </c>
      <c r="O2" s="156" t="str">
        <v/>
      </c>
      <c r="P2" s="151" t="str">
        <v>In McMurdo</v>
      </c>
      <c r="Q2" s="169" t="str">
        <v>-</v>
      </c>
      <c r="R2" s="151" t="str">
        <v>-</v>
      </c>
      <c r="S2" s="152" t="str">
        <v>In McMurdo</v>
      </c>
      <c r="T2" s="153" t="str">
        <v>-</v>
      </c>
      <c r="U2" s="153" t="str">
        <v>-</v>
      </c>
      <c r="V2" s="154" t="str">
        <v>In McMurdo</v>
      </c>
      <c r="W2" s="155" t="str">
        <v>-</v>
      </c>
      <c r="X2" s="155" t="str">
        <v>-</v>
      </c>
      <c r="Y2" s="92" t="str">
        <v>In McMurdo</v>
      </c>
      <c r="Z2" s="157" t="str">
        <v/>
      </c>
      <c r="AA2" s="147" t="str">
        <v>SPoT</v>
      </c>
      <c r="AB2" s="156">
        <v>45261</v>
      </c>
      <c r="AC2" s="147" t="str">
        <v>Yes</v>
      </c>
      <c r="AD2" s="147" t="str">
        <v>In McMurdo</v>
      </c>
      <c r="AE2" s="147" t="str">
        <v>FY24 intra</v>
      </c>
      <c r="AF2" s="147" t="str">
        <v>D. Gibson</v>
      </c>
      <c r="AG2" s="147">
        <v>44475</v>
      </c>
      <c r="AH2" s="147" t="str">
        <v>I. McEwen</v>
      </c>
      <c r="AI2" s="147">
        <v>44475</v>
      </c>
      <c r="AJ2" s="10" t="str">
        <v>Will require crane for onload/offload  - use belly band to support container sidewalls during lift.</v>
      </c>
      <c r="AK2" s="147" t="str">
        <v/>
      </c>
    </row>
    <row r="3" spans="1:40" ht="47.25" hidden="1">
      <c r="A3" s="10">
        <v>1.2</v>
      </c>
      <c r="B3" s="50" t="str">
        <v/>
      </c>
      <c r="C3" s="14" t="str">
        <v>Gen 2 - housed in 20' container</v>
      </c>
      <c r="D3" s="3" t="str">
        <v>Power generation unit 2 housed in 20' shipping container</v>
      </c>
      <c r="E3" s="4">
        <v>240</v>
      </c>
      <c r="F3" s="4">
        <v>96</v>
      </c>
      <c r="G3" s="4">
        <v>102</v>
      </c>
      <c r="H3" s="4">
        <v>1</v>
      </c>
      <c r="I3" s="4">
        <v>1360</v>
      </c>
      <c r="J3" s="4">
        <v>22000</v>
      </c>
      <c r="K3" s="4">
        <v>22000</v>
      </c>
      <c r="L3" s="4" t="str">
        <v>actual</v>
      </c>
      <c r="M3" s="4" t="str">
        <v/>
      </c>
      <c r="N3" s="163" t="str">
        <v xml:space="preserve"> U. Wisc. Madison</v>
      </c>
      <c r="O3" s="156" t="str">
        <v/>
      </c>
      <c r="P3" s="151" t="str">
        <v>In McMurdo</v>
      </c>
      <c r="Q3" s="169" t="str">
        <v>-</v>
      </c>
      <c r="R3" s="151" t="str">
        <v>-</v>
      </c>
      <c r="S3" s="152" t="str">
        <v>In McMurdo</v>
      </c>
      <c r="T3" s="153" t="str">
        <v>-</v>
      </c>
      <c r="U3" s="153" t="str">
        <v>-</v>
      </c>
      <c r="V3" s="154" t="str">
        <v>In McMurdo</v>
      </c>
      <c r="W3" s="155" t="str">
        <v>-</v>
      </c>
      <c r="X3" s="155" t="str">
        <v>-</v>
      </c>
      <c r="Y3" s="92" t="str">
        <v>In McMurdo</v>
      </c>
      <c r="Z3" s="157" t="str">
        <v/>
      </c>
      <c r="AA3" s="147" t="str">
        <v>SPoT</v>
      </c>
      <c r="AB3" s="156">
        <v>44927</v>
      </c>
      <c r="AC3" s="147" t="str">
        <v>Yes</v>
      </c>
      <c r="AD3" s="147" t="str">
        <v>In McMurdo</v>
      </c>
      <c r="AE3" s="147" t="str">
        <v>FY23 intra</v>
      </c>
      <c r="AF3" s="147" t="str">
        <v>D. Gibson</v>
      </c>
      <c r="AG3" s="147">
        <v>44475</v>
      </c>
      <c r="AH3" s="147" t="str">
        <v>I. McEwen</v>
      </c>
      <c r="AI3" s="147">
        <v>44475</v>
      </c>
      <c r="AJ3" s="10" t="str">
        <v>Gens 2 &amp; 3 need to be tranferred from ISO2 sleds that are limited to use on improved surfaces only. Will require crane for onload/offload  - use belly band to support container sidewalls during lift.</v>
      </c>
      <c r="AK3" s="10" t="str">
        <v/>
      </c>
    </row>
    <row r="4" spans="1:40" ht="42.95" hidden="1" customHeight="1">
      <c r="A4" s="25">
        <v>1.2</v>
      </c>
      <c r="B4" s="48" t="str">
        <v/>
      </c>
      <c r="C4" s="14" t="str">
        <v>Gen 3 - housed in 20' container</v>
      </c>
      <c r="D4" s="3" t="str">
        <v>Power generation unit 3 housed in 20' shipping container</v>
      </c>
      <c r="E4" s="4">
        <v>240</v>
      </c>
      <c r="F4" s="4">
        <v>96</v>
      </c>
      <c r="G4" s="4">
        <v>102</v>
      </c>
      <c r="H4" s="23">
        <v>1</v>
      </c>
      <c r="I4" s="4">
        <v>1360</v>
      </c>
      <c r="J4" s="4">
        <v>22000</v>
      </c>
      <c r="K4" s="4">
        <v>22000</v>
      </c>
      <c r="L4" s="4" t="str">
        <v>actual</v>
      </c>
      <c r="M4" s="170" t="str">
        <v/>
      </c>
      <c r="N4" s="163" t="str">
        <v xml:space="preserve"> U. Wisc. Madison</v>
      </c>
      <c r="O4" s="156" t="str">
        <v/>
      </c>
      <c r="P4" s="151" t="str">
        <v>In McMurdo</v>
      </c>
      <c r="Q4" s="169" t="str">
        <v>-</v>
      </c>
      <c r="R4" s="151" t="str">
        <v>-</v>
      </c>
      <c r="S4" s="152" t="str">
        <v>In McMurdo</v>
      </c>
      <c r="T4" s="153" t="str">
        <v>-</v>
      </c>
      <c r="U4" s="153" t="str">
        <v>-</v>
      </c>
      <c r="V4" s="154" t="str">
        <v>In McMurdo</v>
      </c>
      <c r="W4" s="155" t="str">
        <v/>
      </c>
      <c r="X4" s="155" t="str">
        <v>-</v>
      </c>
      <c r="Y4" s="92" t="str">
        <v>In McMurdo</v>
      </c>
      <c r="Z4" s="157" t="str">
        <v/>
      </c>
      <c r="AA4" s="147" t="str">
        <v>SPoT</v>
      </c>
      <c r="AB4" s="156">
        <v>44896</v>
      </c>
      <c r="AC4" s="147" t="str">
        <v>Yes</v>
      </c>
      <c r="AD4" s="147" t="str">
        <v>In McMurdo</v>
      </c>
      <c r="AE4" s="147" t="str">
        <v>FY23 intra</v>
      </c>
      <c r="AF4" s="147" t="str">
        <v>D. Gibson</v>
      </c>
      <c r="AG4" s="147">
        <v>44475</v>
      </c>
      <c r="AH4" s="147" t="str">
        <v>I. McEwen</v>
      </c>
      <c r="AI4" s="147">
        <v>44475</v>
      </c>
      <c r="AJ4" s="10" t="str">
        <v>Gens 2 &amp; 3 need to be tranferred from ISO2 sleds that are limited to use on improved surfaces only. Will require crane for onload/offload  - use belly band to support container sidewalls during lift.</v>
      </c>
      <c r="AK4" s="147" t="str">
        <v/>
      </c>
    </row>
    <row r="5" spans="1:40" ht="34.5" hidden="1" customHeight="1">
      <c r="A5" s="163">
        <v>1.2</v>
      </c>
      <c r="B5" s="171" t="str">
        <v/>
      </c>
      <c r="C5" s="14" t="str">
        <v>287 Loader</v>
      </c>
      <c r="D5" s="14" t="str">
        <v>Required onsite early in FY23 for refit/pre-drill activity support unless ASC can supply dedicated loader for Upgrade use</v>
      </c>
      <c r="E5" s="10">
        <v>114</v>
      </c>
      <c r="F5" s="10">
        <v>77</v>
      </c>
      <c r="G5" s="10">
        <v>96</v>
      </c>
      <c r="H5" s="10">
        <v>1</v>
      </c>
      <c r="I5" s="4">
        <v>487.66666666666669</v>
      </c>
      <c r="J5" s="4">
        <v>10273</v>
      </c>
      <c r="K5" s="4">
        <v>10273</v>
      </c>
      <c r="L5" s="4" t="str">
        <v>actual</v>
      </c>
      <c r="M5" s="5" t="str">
        <v/>
      </c>
      <c r="N5" s="163" t="str">
        <v xml:space="preserve"> U. Wisc. Madison</v>
      </c>
      <c r="O5" s="156" t="str">
        <v/>
      </c>
      <c r="P5" s="151" t="str">
        <v>In McMurdo</v>
      </c>
      <c r="Q5" s="98">
        <v>43784</v>
      </c>
      <c r="R5" s="151" t="str">
        <v>Truck</v>
      </c>
      <c r="S5" s="152" t="str">
        <v>In McMurdo</v>
      </c>
      <c r="T5" s="153" t="str">
        <v>-</v>
      </c>
      <c r="U5" s="153" t="str">
        <v>-</v>
      </c>
      <c r="V5" s="154" t="str">
        <v>In McMurdo</v>
      </c>
      <c r="W5" s="155" t="str">
        <v>-</v>
      </c>
      <c r="X5" s="155" t="str">
        <v>-</v>
      </c>
      <c r="Y5" s="92" t="str">
        <v>In McMurdo</v>
      </c>
      <c r="Z5" s="157" t="str">
        <v/>
      </c>
      <c r="AA5" s="163" t="str">
        <v>LC-130/SPoT</v>
      </c>
      <c r="AB5" s="156">
        <v>44896</v>
      </c>
      <c r="AC5" s="147" t="str">
        <v>No*</v>
      </c>
      <c r="AD5" s="147" t="str">
        <v>In McMurdo</v>
      </c>
      <c r="AE5" s="147" t="str">
        <v>FY23 intra</v>
      </c>
      <c r="AF5" s="147" t="str">
        <v>D. Gibson</v>
      </c>
      <c r="AG5" s="147">
        <v>44476</v>
      </c>
      <c r="AH5" s="147" t="str">
        <v>I. McEwen</v>
      </c>
      <c r="AI5" s="147">
        <v>44476</v>
      </c>
      <c r="AJ5" s="52" t="str">
        <v>*Required onsite early in FY23 for refit/pre-drill activity support unless ASC can supply dedicated loader for Upgrade use</v>
      </c>
      <c r="AK5" s="147" t="str">
        <v/>
      </c>
    </row>
    <row r="6" spans="1:40" ht="44.1" hidden="1" customHeight="1">
      <c r="A6" s="174">
        <v>1.2</v>
      </c>
      <c r="B6" s="175" t="str">
        <v/>
      </c>
      <c r="C6" s="1" t="str">
        <v>Gen hoods Discharge Hoods - currently staged in McMurdo</v>
      </c>
      <c r="D6" s="176" t="str">
        <v>Generator air discharge hoods , sheet metal, loose - stored on berm at SPOTSA</v>
      </c>
      <c r="E6" s="4">
        <v>108</v>
      </c>
      <c r="F6" s="4">
        <v>53</v>
      </c>
      <c r="G6" s="4">
        <v>60</v>
      </c>
      <c r="H6" s="23">
        <v>2</v>
      </c>
      <c r="I6" s="4">
        <v>397.5</v>
      </c>
      <c r="J6" s="4">
        <v>330</v>
      </c>
      <c r="K6" s="4">
        <v>660</v>
      </c>
      <c r="L6" s="4" t="str">
        <v>actual</v>
      </c>
      <c r="M6" s="173" t="str">
        <v/>
      </c>
      <c r="N6" s="163" t="str">
        <v xml:space="preserve"> U. Wisc. Madison</v>
      </c>
      <c r="O6" s="156" t="str">
        <v/>
      </c>
      <c r="P6" s="151" t="str">
        <v>In McMurdo</v>
      </c>
      <c r="Q6" s="125" t="str">
        <v/>
      </c>
      <c r="R6" s="151" t="str">
        <v/>
      </c>
      <c r="S6" s="153" t="str">
        <v>In McMurdo</v>
      </c>
      <c r="T6" s="153" t="str">
        <v/>
      </c>
      <c r="U6" s="153" t="str">
        <v/>
      </c>
      <c r="V6" s="155" t="str">
        <v>In McMurdo</v>
      </c>
      <c r="W6" s="155" t="str">
        <v/>
      </c>
      <c r="X6" s="155" t="str">
        <v>-</v>
      </c>
      <c r="Y6" s="92" t="str">
        <v>In McMurdo</v>
      </c>
      <c r="Z6" s="157" t="str">
        <v/>
      </c>
      <c r="AA6" s="163" t="str">
        <v>LC-130/SPoT</v>
      </c>
      <c r="AB6" s="156">
        <v>45292</v>
      </c>
      <c r="AC6" s="147" t="str">
        <v>No</v>
      </c>
      <c r="AD6" s="147" t="str">
        <v>In McMurdo</v>
      </c>
      <c r="AE6" s="147" t="str">
        <v>FY24 intra</v>
      </c>
      <c r="AF6" s="147" t="str">
        <v>D. Gibson</v>
      </c>
      <c r="AG6" s="147">
        <v>44477</v>
      </c>
      <c r="AH6" s="147" t="str">
        <v>I. McEwen</v>
      </c>
      <c r="AI6" s="147">
        <v>44477</v>
      </c>
      <c r="AJ6" s="147" t="str">
        <v>Testing/limited operation of Gens can be accomplished without hoods - Hoods required for the drill season</v>
      </c>
      <c r="AK6" s="147" t="str">
        <v/>
      </c>
    </row>
    <row r="7" spans="1:40" ht="38.25" hidden="1" customHeight="1">
      <c r="A7" s="25">
        <v>1.2</v>
      </c>
      <c r="B7" s="48" t="str">
        <v/>
      </c>
      <c r="C7" s="3" t="str">
        <v>Firn Drill</v>
      </c>
      <c r="D7" s="3" t="str">
        <v xml:space="preserve">Bermed in McM - will require McM fork or crane support. </v>
      </c>
      <c r="E7" s="23">
        <v>264</v>
      </c>
      <c r="F7" s="23">
        <v>94</v>
      </c>
      <c r="G7" s="23">
        <v>97</v>
      </c>
      <c r="H7" s="23">
        <v>1</v>
      </c>
      <c r="I7" s="4">
        <v>1393.0277777777778</v>
      </c>
      <c r="J7" s="4">
        <v>12000</v>
      </c>
      <c r="K7" s="4">
        <v>12000</v>
      </c>
      <c r="L7" s="4" t="str">
        <v>actual</v>
      </c>
      <c r="M7" s="170" t="str">
        <v/>
      </c>
      <c r="N7" s="163" t="str">
        <v xml:space="preserve"> U. Wisc. Madison</v>
      </c>
      <c r="O7" s="156" t="str">
        <v/>
      </c>
      <c r="P7" s="151" t="str">
        <v>In McMurdo</v>
      </c>
      <c r="Q7" s="169" t="str">
        <v/>
      </c>
      <c r="R7" s="151" t="str">
        <v/>
      </c>
      <c r="S7" s="153" t="str">
        <v>In McMurdo</v>
      </c>
      <c r="T7" s="153" t="str">
        <v>-</v>
      </c>
      <c r="U7" s="153" t="str">
        <v>-</v>
      </c>
      <c r="V7" s="155" t="str">
        <v>In McMurdo</v>
      </c>
      <c r="W7" s="155" t="str">
        <v>-</v>
      </c>
      <c r="X7" s="155" t="str">
        <v>-</v>
      </c>
      <c r="Y7" s="92" t="str">
        <v>In McMurdo</v>
      </c>
      <c r="Z7" s="157" t="str">
        <v/>
      </c>
      <c r="AA7" s="163" t="str">
        <v>LC-130/SPoT</v>
      </c>
      <c r="AB7" s="156">
        <v>45261</v>
      </c>
      <c r="AC7" s="147" t="str">
        <v>Yes</v>
      </c>
      <c r="AD7" s="147" t="str">
        <v>In McMurdo</v>
      </c>
      <c r="AE7" s="147" t="str">
        <v>FY24 intra</v>
      </c>
      <c r="AF7" s="147" t="str">
        <v>D. Gibson</v>
      </c>
      <c r="AG7" s="147">
        <v>44477</v>
      </c>
      <c r="AH7" s="147" t="str">
        <v>I. McEwen</v>
      </c>
      <c r="AI7" s="147">
        <v>44477</v>
      </c>
      <c r="AJ7" s="147" t="str">
        <v>Bermed in McMurdo - SPOTSA</v>
      </c>
      <c r="AK7" s="147" t="str">
        <v/>
      </c>
    </row>
    <row r="8" spans="1:40" ht="31.5" hidden="1">
      <c r="A8" s="10">
        <v>1.2</v>
      </c>
      <c r="B8" s="50" t="str">
        <v/>
      </c>
      <c r="C8" s="14" t="str">
        <v>Firn Drill Components - 1</v>
      </c>
      <c r="D8" s="14" t="str">
        <v xml:space="preserve">Firn drill sheave. Required Field Season 2 for final refit &amp; functional testing </v>
      </c>
      <c r="E8" s="4">
        <v>97</v>
      </c>
      <c r="F8" s="4">
        <v>44</v>
      </c>
      <c r="G8" s="4">
        <v>63</v>
      </c>
      <c r="H8" s="4">
        <v>1</v>
      </c>
      <c r="I8" s="4">
        <v>155.60416666666666</v>
      </c>
      <c r="J8" s="4">
        <v>920</v>
      </c>
      <c r="K8" s="4">
        <v>920</v>
      </c>
      <c r="L8" s="4" t="str">
        <v>actual</v>
      </c>
      <c r="M8" s="4" t="str">
        <v/>
      </c>
      <c r="N8" s="163" t="str">
        <v xml:space="preserve"> U. Wisc. Madison</v>
      </c>
      <c r="O8" s="156" t="str">
        <v/>
      </c>
      <c r="P8" s="151" t="str">
        <v>In McMurdo</v>
      </c>
      <c r="Q8" s="169" t="str">
        <v>-</v>
      </c>
      <c r="R8" s="151" t="str">
        <v>-</v>
      </c>
      <c r="S8" s="153" t="str">
        <v>In McMurdo</v>
      </c>
      <c r="T8" s="153" t="str">
        <v>-</v>
      </c>
      <c r="U8" s="153" t="str">
        <v>-</v>
      </c>
      <c r="V8" s="154" t="str">
        <v>In McMurdo</v>
      </c>
      <c r="W8" s="155" t="str">
        <v>-</v>
      </c>
      <c r="X8" s="155" t="str">
        <v>-</v>
      </c>
      <c r="Y8" s="92" t="str">
        <v>In McMurdo</v>
      </c>
      <c r="Z8" s="157" t="str">
        <v/>
      </c>
      <c r="AA8" s="163" t="str">
        <v>LC-130/SPoT</v>
      </c>
      <c r="AB8" s="156">
        <v>45261</v>
      </c>
      <c r="AC8" s="147" t="str">
        <v>Yes</v>
      </c>
      <c r="AD8" s="147" t="str">
        <v>In McMurdo</v>
      </c>
      <c r="AE8" s="147" t="str">
        <v>FY24 intra</v>
      </c>
      <c r="AF8" s="147" t="str">
        <v>D. Gibson</v>
      </c>
      <c r="AG8" s="147">
        <v>44477</v>
      </c>
      <c r="AH8" s="147" t="str">
        <v>I. McEwen</v>
      </c>
      <c r="AI8" s="147">
        <v>44477</v>
      </c>
      <c r="AJ8" s="147" t="str">
        <v/>
      </c>
      <c r="AK8" s="147" t="str">
        <v/>
      </c>
    </row>
    <row r="9" spans="1:40" ht="31.5" hidden="1">
      <c r="A9" s="10">
        <v>1.2</v>
      </c>
      <c r="B9" s="50" t="str">
        <v/>
      </c>
      <c r="C9" s="14" t="str">
        <v>Firn Drill Components - 2</v>
      </c>
      <c r="D9" s="14" t="str">
        <v xml:space="preserve">Firn drill drillhead. Required Field Season 2 for final refit &amp; functional testing </v>
      </c>
      <c r="E9" s="4">
        <v>125</v>
      </c>
      <c r="F9" s="4">
        <v>33</v>
      </c>
      <c r="G9" s="4">
        <v>37</v>
      </c>
      <c r="H9" s="4">
        <v>1</v>
      </c>
      <c r="I9" s="4">
        <v>88.324652777777771</v>
      </c>
      <c r="J9" s="4">
        <v>1048</v>
      </c>
      <c r="K9" s="4">
        <v>1048</v>
      </c>
      <c r="L9" s="4" t="str">
        <v>actual</v>
      </c>
      <c r="M9" s="4" t="str">
        <v/>
      </c>
      <c r="N9" s="163" t="str">
        <v xml:space="preserve"> U. Wisc. Madison</v>
      </c>
      <c r="O9" s="156" t="str">
        <v/>
      </c>
      <c r="P9" s="151" t="str">
        <v>In McMurdo</v>
      </c>
      <c r="Q9" s="169" t="str">
        <v>-</v>
      </c>
      <c r="R9" s="151" t="str">
        <v>-</v>
      </c>
      <c r="S9" s="153" t="str">
        <v>In McMurdo</v>
      </c>
      <c r="T9" s="153" t="str">
        <v>-</v>
      </c>
      <c r="U9" s="153" t="str">
        <v>-</v>
      </c>
      <c r="V9" s="154" t="str">
        <v>In McMurdo</v>
      </c>
      <c r="W9" s="155" t="str">
        <v>-</v>
      </c>
      <c r="X9" s="155" t="str">
        <v>-</v>
      </c>
      <c r="Y9" s="92" t="str">
        <v>In McMurdo</v>
      </c>
      <c r="Z9" s="157" t="str">
        <v/>
      </c>
      <c r="AA9" s="163" t="str">
        <v>LC-130/SPoT</v>
      </c>
      <c r="AB9" s="156">
        <v>45261</v>
      </c>
      <c r="AC9" s="147" t="str">
        <v>Yes</v>
      </c>
      <c r="AD9" s="147" t="str">
        <v>In McMurdo</v>
      </c>
      <c r="AE9" s="147" t="str">
        <v>FY24 intra</v>
      </c>
      <c r="AF9" s="147" t="str">
        <v>D. Gibson</v>
      </c>
      <c r="AG9" s="147">
        <v>44477</v>
      </c>
      <c r="AH9" s="147" t="str">
        <v>I. McEwen</v>
      </c>
      <c r="AI9" s="147">
        <v>44477</v>
      </c>
      <c r="AJ9" s="147" t="str">
        <v/>
      </c>
      <c r="AK9" s="147" t="str">
        <v/>
      </c>
    </row>
    <row r="10" spans="1:40" s="95" customFormat="1" ht="31.5" hidden="1" customHeight="1">
      <c r="A10" s="25">
        <v>1.2</v>
      </c>
      <c r="B10" s="48" t="str">
        <v/>
      </c>
      <c r="C10" s="3" t="str">
        <v>Weight stack and crates</v>
      </c>
      <c r="D10" s="3" t="str">
        <v>Bermed in McM - will require McM fork support. Drill head weight stack and remaining bermed crates at SPoTSA</v>
      </c>
      <c r="E10" s="23">
        <v>120</v>
      </c>
      <c r="F10" s="23">
        <v>48</v>
      </c>
      <c r="G10" s="23">
        <v>48</v>
      </c>
      <c r="H10" s="23">
        <v>1</v>
      </c>
      <c r="I10" s="4">
        <v>160</v>
      </c>
      <c r="J10" s="4">
        <v>600</v>
      </c>
      <c r="K10" s="4">
        <v>600</v>
      </c>
      <c r="L10" s="4" t="str">
        <v>actual</v>
      </c>
      <c r="M10" s="170" t="str">
        <v/>
      </c>
      <c r="N10" s="163" t="str">
        <v xml:space="preserve"> U. Wisc. Madison</v>
      </c>
      <c r="O10" s="156" t="str">
        <v/>
      </c>
      <c r="P10" s="151" t="str">
        <v>In McMurdo</v>
      </c>
      <c r="Q10" s="169" t="str">
        <v/>
      </c>
      <c r="R10" s="151" t="str">
        <v/>
      </c>
      <c r="S10" s="153" t="str">
        <v>In McMurdo</v>
      </c>
      <c r="T10" s="153" t="str">
        <v>-</v>
      </c>
      <c r="U10" s="153" t="str">
        <v>-</v>
      </c>
      <c r="V10" s="155" t="str">
        <v>In McMurdo</v>
      </c>
      <c r="W10" s="155" t="str">
        <v>-</v>
      </c>
      <c r="X10" s="155" t="str">
        <v>-</v>
      </c>
      <c r="Y10" s="92" t="str">
        <v>In McMurdo</v>
      </c>
      <c r="Z10" s="157" t="str">
        <v/>
      </c>
      <c r="AA10" s="163" t="str">
        <v>LC-130/SPoT</v>
      </c>
      <c r="AB10" s="156">
        <v>45275</v>
      </c>
      <c r="AC10" s="147" t="str">
        <v>No</v>
      </c>
      <c r="AD10" s="147" t="str">
        <v>In McMurdo</v>
      </c>
      <c r="AE10" s="147" t="str">
        <v>FY24 intra</v>
      </c>
      <c r="AF10" s="147" t="str">
        <v>D. Gibson</v>
      </c>
      <c r="AG10" s="147">
        <v>44477</v>
      </c>
      <c r="AH10" s="147" t="str">
        <v>I. McEwen</v>
      </c>
      <c r="AI10" s="147">
        <v>44477</v>
      </c>
      <c r="AJ10" s="147" t="str">
        <v>Bermed in McMurdo - SPOTSA on UNL flatrack</v>
      </c>
      <c r="AK10" s="147" t="str">
        <v/>
      </c>
      <c r="AL10" s="9"/>
      <c r="AM10" s="9"/>
      <c r="AN10" s="9"/>
    </row>
    <row r="11" spans="1:40" ht="44.1" hidden="1" customHeight="1">
      <c r="A11" s="25">
        <v>1.2</v>
      </c>
      <c r="B11" s="48" t="str">
        <v/>
      </c>
      <c r="C11" s="3" t="str">
        <v>Fuel Tower</v>
      </c>
      <c r="D11" s="3" t="str">
        <v xml:space="preserve">Bermed in McM - will require McM fork or crane support. </v>
      </c>
      <c r="E11" s="23">
        <v>96</v>
      </c>
      <c r="F11" s="23">
        <v>72</v>
      </c>
      <c r="G11" s="23">
        <v>120</v>
      </c>
      <c r="H11" s="23">
        <v>1</v>
      </c>
      <c r="I11" s="4">
        <v>480</v>
      </c>
      <c r="J11" s="4">
        <v>1500</v>
      </c>
      <c r="K11" s="4">
        <v>1500</v>
      </c>
      <c r="L11" s="4" t="str">
        <v>actual</v>
      </c>
      <c r="M11" s="170" t="str">
        <v/>
      </c>
      <c r="N11" s="163" t="str">
        <v xml:space="preserve"> U. Wisc. Madison</v>
      </c>
      <c r="O11" s="156" t="str">
        <v/>
      </c>
      <c r="P11" s="151" t="str">
        <v>In McMurdo</v>
      </c>
      <c r="Q11" s="169" t="str">
        <v>-</v>
      </c>
      <c r="R11" s="151" t="str">
        <v>-</v>
      </c>
      <c r="S11" s="153" t="str">
        <v>In McMurdo</v>
      </c>
      <c r="T11" s="153" t="str">
        <v>-</v>
      </c>
      <c r="U11" s="153" t="str">
        <v>-</v>
      </c>
      <c r="V11" s="155" t="str">
        <v>In McMurdo</v>
      </c>
      <c r="W11" s="155" t="str">
        <v>-</v>
      </c>
      <c r="X11" s="155" t="str">
        <v>-</v>
      </c>
      <c r="Y11" s="92" t="str">
        <v>In McMurdo</v>
      </c>
      <c r="Z11" s="157" t="str">
        <v/>
      </c>
      <c r="AA11" s="163" t="str">
        <v>LC-130/SPoT</v>
      </c>
      <c r="AB11" s="156">
        <v>44927</v>
      </c>
      <c r="AC11" s="147" t="str">
        <v>Yes</v>
      </c>
      <c r="AD11" s="147" t="str">
        <v>In McMurdo</v>
      </c>
      <c r="AE11" s="147" t="str">
        <v>FY23 intra</v>
      </c>
      <c r="AF11" s="147" t="str">
        <v>D. Gibson</v>
      </c>
      <c r="AG11" s="147">
        <v>44477</v>
      </c>
      <c r="AH11" s="147" t="str">
        <v>I. McEwen</v>
      </c>
      <c r="AI11" s="147">
        <v>44477</v>
      </c>
      <c r="AJ11" s="147" t="str">
        <v>Bermed in McMurdo - SPOTSA on UNL flatrack - overland shipment preferred due to complexities of air transport certification - can be laid on side once drained</v>
      </c>
      <c r="AK11" s="147" t="str">
        <v/>
      </c>
    </row>
    <row r="12" spans="1:40" ht="47.25" hidden="1">
      <c r="A12" s="25">
        <v>1.2</v>
      </c>
      <c r="B12" s="48" t="str">
        <v/>
      </c>
      <c r="C12" s="3" t="str">
        <v>HPU 1</v>
      </c>
      <c r="D12" s="3" t="str">
        <v>HPU 1 (University of Nebraska - Lincoln asset) - 40' container housing heating plant on ISO sled</v>
      </c>
      <c r="E12" s="23">
        <v>480</v>
      </c>
      <c r="F12" s="23">
        <v>96</v>
      </c>
      <c r="G12" s="23">
        <v>102</v>
      </c>
      <c r="H12" s="23">
        <v>1</v>
      </c>
      <c r="I12" s="4">
        <v>2720</v>
      </c>
      <c r="J12" s="4">
        <v>28000</v>
      </c>
      <c r="K12" s="4">
        <v>28000</v>
      </c>
      <c r="L12" s="4" t="str">
        <v>actual</v>
      </c>
      <c r="M12" s="170" t="str">
        <v/>
      </c>
      <c r="N12" s="163" t="str">
        <v xml:space="preserve"> U. Wisc. Madison</v>
      </c>
      <c r="O12" s="156" t="str">
        <v/>
      </c>
      <c r="P12" s="151" t="str">
        <v>In McMurdo</v>
      </c>
      <c r="Q12" s="169" t="str">
        <v/>
      </c>
      <c r="R12" s="151" t="str">
        <v/>
      </c>
      <c r="S12" s="153" t="str">
        <v>In McMurdo</v>
      </c>
      <c r="T12" s="153" t="str">
        <v>-</v>
      </c>
      <c r="U12" s="153" t="str">
        <v>-</v>
      </c>
      <c r="V12" s="155" t="str">
        <v>In McMurdo</v>
      </c>
      <c r="W12" s="155" t="str">
        <v>-</v>
      </c>
      <c r="X12" s="155" t="str">
        <v>-</v>
      </c>
      <c r="Y12" s="92" t="str">
        <v>In McMurdo</v>
      </c>
      <c r="Z12" s="157" t="str">
        <v/>
      </c>
      <c r="AA12" s="147" t="str">
        <v>SPoT</v>
      </c>
      <c r="AB12" s="156">
        <v>45292</v>
      </c>
      <c r="AC12" s="147" t="str">
        <v>Yes</v>
      </c>
      <c r="AD12" s="147" t="str">
        <v>In McMurdo</v>
      </c>
      <c r="AE12" s="147" t="str">
        <v>FY24 intra</v>
      </c>
      <c r="AF12" s="147" t="str">
        <v>D. Gibson</v>
      </c>
      <c r="AG12" s="147">
        <v>44477</v>
      </c>
      <c r="AH12" s="147" t="str">
        <v>I. McEwen</v>
      </c>
      <c r="AI12" s="147">
        <v>44477</v>
      </c>
      <c r="AJ12" s="147" t="str">
        <v xml:space="preserve">HPU 1 integration with Rodwell system required before drill season on it's own sled which will require evaluation and repair - Stored at SPOTSA </v>
      </c>
      <c r="AK12" s="147" t="str">
        <v/>
      </c>
    </row>
    <row r="13" spans="1:40" s="95" customFormat="1" ht="31.5" hidden="1" customHeight="1" thickBot="1">
      <c r="A13" s="53" t="str">
        <v/>
      </c>
      <c r="B13" s="53" t="str">
        <v/>
      </c>
      <c r="C13" s="54" t="str">
        <v>McMurdo totals:</v>
      </c>
      <c r="D13" s="55" t="str">
        <v/>
      </c>
      <c r="E13" s="44" t="str">
        <v/>
      </c>
      <c r="F13" s="44" t="str">
        <v/>
      </c>
      <c r="G13" s="44" t="str">
        <v>TEU=&gt;</v>
      </c>
      <c r="H13" s="56">
        <v>10.464415193160601</v>
      </c>
      <c r="I13" s="57">
        <v>9962.1232638888905</v>
      </c>
      <c r="J13" s="57" t="str">
        <v/>
      </c>
      <c r="K13" s="44">
        <v>121001</v>
      </c>
      <c r="L13" s="44" t="str">
        <v/>
      </c>
      <c r="M13" s="44" t="str">
        <v/>
      </c>
      <c r="N13" s="58" t="str">
        <v/>
      </c>
      <c r="O13" s="77" t="str">
        <v/>
      </c>
      <c r="P13" s="59" t="str">
        <v/>
      </c>
      <c r="Q13" s="77" t="str">
        <v/>
      </c>
      <c r="R13" s="60" t="str">
        <v/>
      </c>
      <c r="S13" s="59" t="str">
        <v/>
      </c>
      <c r="T13" s="60" t="str">
        <v/>
      </c>
      <c r="U13" s="60" t="str">
        <v/>
      </c>
      <c r="V13" s="59" t="str">
        <v/>
      </c>
      <c r="W13" s="60" t="str">
        <v/>
      </c>
      <c r="X13" s="60" t="str">
        <v/>
      </c>
      <c r="Y13" s="77" t="str">
        <v/>
      </c>
      <c r="Z13" s="60" t="str">
        <v/>
      </c>
      <c r="AA13" s="60" t="str">
        <v/>
      </c>
      <c r="AB13" s="77" t="str">
        <v/>
      </c>
      <c r="AC13" s="59" t="str">
        <v/>
      </c>
      <c r="AD13" s="77" t="str">
        <v/>
      </c>
      <c r="AE13" s="59" t="str">
        <v/>
      </c>
      <c r="AF13" s="59" t="str">
        <v/>
      </c>
      <c r="AG13" s="59" t="str">
        <v/>
      </c>
      <c r="AH13" s="59" t="str">
        <v/>
      </c>
      <c r="AI13" s="59" t="str">
        <v/>
      </c>
      <c r="AJ13" s="59" t="str">
        <v/>
      </c>
      <c r="AK13" s="59" t="str">
        <v/>
      </c>
      <c r="AL13" s="11"/>
      <c r="AM13" s="11"/>
      <c r="AN13" s="11"/>
    </row>
    <row r="14" spans="1:40" ht="63" hidden="1">
      <c r="A14" s="24">
        <v>1.2</v>
      </c>
      <c r="B14" s="50" t="str">
        <v/>
      </c>
      <c r="C14" s="17" t="str">
        <v>Container Ski Stack (comprised of 5 sleds) -  currently staged in Pt. Hueneme</v>
      </c>
      <c r="D14" s="17" t="str">
        <v>Five sets of aluminum skis for 20' containers - stacked. Aluminum skis for drill containers. Required onsite for local movement of Gens and PDM.</v>
      </c>
      <c r="E14" s="22">
        <v>240</v>
      </c>
      <c r="F14" s="22">
        <v>96</v>
      </c>
      <c r="G14" s="22">
        <v>96</v>
      </c>
      <c r="H14" s="22">
        <v>1</v>
      </c>
      <c r="I14" s="22">
        <v>1280</v>
      </c>
      <c r="J14" s="22">
        <v>4255</v>
      </c>
      <c r="K14" s="4">
        <v>4255</v>
      </c>
      <c r="L14" s="22" t="str">
        <v>actual</v>
      </c>
      <c r="M14" s="22" t="str">
        <v/>
      </c>
      <c r="N14" s="24" t="str">
        <v xml:space="preserve"> U. Wisc. Madison</v>
      </c>
      <c r="O14" s="100" t="str">
        <v/>
      </c>
      <c r="P14" s="151" t="str">
        <v>Already at PTH</v>
      </c>
      <c r="Q14" s="98">
        <v>44211</v>
      </c>
      <c r="R14" s="151" t="str">
        <v>Truck</v>
      </c>
      <c r="S14" s="152" t="str">
        <v>PTH - MCM</v>
      </c>
      <c r="T14" s="12" t="str">
        <v/>
      </c>
      <c r="U14" s="153" t="str">
        <v>USAP Vessel</v>
      </c>
      <c r="V14" s="154" t="str">
        <v>USAP Vessel</v>
      </c>
      <c r="W14" s="155" t="str">
        <v>-</v>
      </c>
      <c r="X14" s="155" t="str">
        <v>-</v>
      </c>
      <c r="Y14" s="104">
        <v>44598</v>
      </c>
      <c r="Z14" s="157" t="str">
        <v/>
      </c>
      <c r="AA14" s="163" t="str">
        <v>LC-130/SPoT</v>
      </c>
      <c r="AB14" s="156">
        <v>44910</v>
      </c>
      <c r="AC14" s="147" t="str">
        <v>No*</v>
      </c>
      <c r="AD14" s="147" t="str">
        <v>FY22 inter</v>
      </c>
      <c r="AE14" s="147" t="str">
        <v>FY23 intra</v>
      </c>
      <c r="AF14" s="147" t="str">
        <v>D. Gibson</v>
      </c>
      <c r="AG14" s="147">
        <v>44477</v>
      </c>
      <c r="AH14" s="147" t="str">
        <v>I. McEwen</v>
      </c>
      <c r="AI14" s="147">
        <v>44477</v>
      </c>
      <c r="AJ14" s="147" t="str">
        <v>*While this shipment is not on the critical path additional ASC crane support will be required to overcome delayed arrival or sleds furnished from the South Pole inventory</v>
      </c>
      <c r="AK14" s="147" t="str">
        <v/>
      </c>
    </row>
    <row r="15" spans="1:40" ht="47.25" hidden="1">
      <c r="A15" s="10">
        <v>1.2</v>
      </c>
      <c r="B15" s="50" t="str">
        <v/>
      </c>
      <c r="C15" s="14" t="str">
        <v>Generator Intake Hood - currently staged in Pt. Hueneme</v>
      </c>
      <c r="D15" s="14" t="str">
        <v>Light weight large volume sheet metal stacks for generator ventilation</v>
      </c>
      <c r="E15" s="4">
        <v>174</v>
      </c>
      <c r="F15" s="4">
        <v>53</v>
      </c>
      <c r="G15" s="4">
        <v>96</v>
      </c>
      <c r="H15" s="4">
        <v>3</v>
      </c>
      <c r="I15" s="22">
        <v>1537</v>
      </c>
      <c r="J15" s="22">
        <v>586.66666666666663</v>
      </c>
      <c r="K15" s="4">
        <v>1760</v>
      </c>
      <c r="L15" s="22" t="str">
        <v>actual</v>
      </c>
      <c r="M15" s="168" t="str">
        <v/>
      </c>
      <c r="N15" s="163" t="str">
        <v xml:space="preserve"> U. Wisc. Madison</v>
      </c>
      <c r="O15" s="156" t="str">
        <v/>
      </c>
      <c r="P15" s="151" t="str">
        <v>Already at PTH</v>
      </c>
      <c r="Q15" s="98">
        <v>44159</v>
      </c>
      <c r="R15" s="151" t="str">
        <v>Truck</v>
      </c>
      <c r="S15" s="152" t="str">
        <v>PTH - MCM</v>
      </c>
      <c r="T15" s="12" t="str">
        <v/>
      </c>
      <c r="U15" s="153" t="str">
        <v>USAP Vessel</v>
      </c>
      <c r="V15" s="154" t="str">
        <v>USAP Vessel</v>
      </c>
      <c r="W15" s="155" t="str">
        <v>-</v>
      </c>
      <c r="X15" s="155" t="str">
        <v>-</v>
      </c>
      <c r="Y15" s="104">
        <v>44963</v>
      </c>
      <c r="Z15" s="157" t="str">
        <v/>
      </c>
      <c r="AA15" s="147" t="str">
        <v>LC-130/SPoT</v>
      </c>
      <c r="AB15" s="156">
        <v>45292</v>
      </c>
      <c r="AC15" s="147" t="str">
        <v>Yes</v>
      </c>
      <c r="AD15" s="147" t="str">
        <v>FY23 inter</v>
      </c>
      <c r="AE15" s="147" t="str">
        <v>FY24 intra</v>
      </c>
      <c r="AF15" s="147" t="str">
        <v>D. Gibson</v>
      </c>
      <c r="AG15" s="147">
        <v>44477</v>
      </c>
      <c r="AH15" s="147" t="str">
        <v>I. McEwen</v>
      </c>
      <c r="AI15" s="147">
        <v>44477</v>
      </c>
      <c r="AJ15" s="147" t="str">
        <v/>
      </c>
      <c r="AK15" s="147" t="str">
        <v/>
      </c>
    </row>
    <row r="16" spans="1:40" ht="47.25" hidden="1">
      <c r="A16" s="10">
        <v>1.2</v>
      </c>
      <c r="B16" s="50" t="str">
        <v/>
      </c>
      <c r="C16" s="14" t="str">
        <v>Generator Discharge Hoods - currently staged in Pt. Hueneme</v>
      </c>
      <c r="D16" s="14" t="str">
        <v>Light weight large volume sheet metal stacks for generator ventilation</v>
      </c>
      <c r="E16" s="4">
        <v>108</v>
      </c>
      <c r="F16" s="4">
        <v>53</v>
      </c>
      <c r="G16" s="4">
        <v>60</v>
      </c>
      <c r="H16" s="4">
        <v>2</v>
      </c>
      <c r="I16" s="22">
        <v>397.5</v>
      </c>
      <c r="J16" s="22">
        <v>1210</v>
      </c>
      <c r="K16" s="4">
        <v>2420</v>
      </c>
      <c r="L16" s="22" t="str">
        <v>actual</v>
      </c>
      <c r="M16" s="168" t="str">
        <v/>
      </c>
      <c r="N16" s="163" t="str">
        <v xml:space="preserve"> U. Wisc. Madison</v>
      </c>
      <c r="O16" s="156" t="str">
        <v/>
      </c>
      <c r="P16" s="151" t="str">
        <v>Already at PTH</v>
      </c>
      <c r="Q16" s="98">
        <v>44159</v>
      </c>
      <c r="R16" s="151" t="str">
        <v>Truck</v>
      </c>
      <c r="S16" s="152" t="str">
        <v>PTH - MCM</v>
      </c>
      <c r="T16" s="12" t="str">
        <v/>
      </c>
      <c r="U16" s="153" t="str">
        <v>USAP Vessel</v>
      </c>
      <c r="V16" s="154" t="str">
        <v>USAP Vessel</v>
      </c>
      <c r="W16" s="155" t="str">
        <v>-</v>
      </c>
      <c r="X16" s="155" t="str">
        <v>-</v>
      </c>
      <c r="Y16" s="104">
        <v>44963</v>
      </c>
      <c r="Z16" s="157" t="str">
        <v/>
      </c>
      <c r="AA16" s="147" t="str">
        <v>LC-130/SPoT</v>
      </c>
      <c r="AB16" s="156">
        <v>45292</v>
      </c>
      <c r="AC16" s="147" t="str">
        <v>Yes</v>
      </c>
      <c r="AD16" s="147" t="str">
        <v>FY23 inter</v>
      </c>
      <c r="AE16" s="147" t="str">
        <v>FY24 intra</v>
      </c>
      <c r="AF16" s="147" t="str">
        <v>D. Gibson</v>
      </c>
      <c r="AG16" s="147">
        <v>44477</v>
      </c>
      <c r="AH16" s="147" t="str">
        <v>I. McEwen</v>
      </c>
      <c r="AI16" s="147">
        <v>44477</v>
      </c>
      <c r="AJ16" s="147" t="str">
        <v/>
      </c>
      <c r="AK16" s="147" t="str">
        <v/>
      </c>
    </row>
    <row r="17" spans="1:40" ht="34.35" hidden="1" customHeight="1">
      <c r="A17" s="10">
        <v>1.2</v>
      </c>
      <c r="B17" s="50" t="str">
        <v/>
      </c>
      <c r="C17" s="17" t="str">
        <v>Drill Hose  - currently staged in Pt. Hueneme</v>
      </c>
      <c r="D17" s="14" t="str">
        <v>Drill hose - 9 Spools - 348 cf / 3532 lbs each - Shipped from Italy</v>
      </c>
      <c r="E17" s="4">
        <v>92</v>
      </c>
      <c r="F17" s="4">
        <v>92</v>
      </c>
      <c r="G17" s="4">
        <v>70.5</v>
      </c>
      <c r="H17" s="4">
        <v>9</v>
      </c>
      <c r="I17" s="22">
        <v>3107.875</v>
      </c>
      <c r="J17" s="22">
        <v>3531.5555555555557</v>
      </c>
      <c r="K17" s="4">
        <v>31784</v>
      </c>
      <c r="L17" s="22" t="str">
        <v>actual</v>
      </c>
      <c r="M17" s="168" t="str">
        <v/>
      </c>
      <c r="N17" s="163" t="str">
        <v xml:space="preserve"> U. Wisc. Madison</v>
      </c>
      <c r="O17" s="156" t="str">
        <v/>
      </c>
      <c r="P17" s="151" t="str">
        <v>Already at PTH</v>
      </c>
      <c r="Q17" s="98">
        <v>44058</v>
      </c>
      <c r="R17" s="151" t="str">
        <v>Truck</v>
      </c>
      <c r="S17" s="152" t="str">
        <v>PTH - MCM</v>
      </c>
      <c r="T17" s="12" t="str">
        <v/>
      </c>
      <c r="U17" s="153" t="str">
        <v>USAP Vessel</v>
      </c>
      <c r="V17" s="154" t="str">
        <v>USAP Vessel</v>
      </c>
      <c r="W17" s="155" t="str">
        <v>-</v>
      </c>
      <c r="X17" s="155" t="str">
        <v>-</v>
      </c>
      <c r="Y17" s="104">
        <v>44963</v>
      </c>
      <c r="Z17" s="157" t="str">
        <v/>
      </c>
      <c r="AA17" s="163" t="str">
        <v>LC-130/SPoT</v>
      </c>
      <c r="AB17" s="156">
        <v>45292</v>
      </c>
      <c r="AC17" s="147" t="str">
        <v>Yes</v>
      </c>
      <c r="AD17" s="147" t="str">
        <v>FY23 inter</v>
      </c>
      <c r="AE17" s="147" t="str">
        <v>FY24 intra</v>
      </c>
      <c r="AF17" s="147" t="str">
        <v>D. Gibson</v>
      </c>
      <c r="AG17" s="147">
        <v>44477</v>
      </c>
      <c r="AH17" s="147" t="str">
        <v>I. McEwen</v>
      </c>
      <c r="AI17" s="147">
        <v>44477</v>
      </c>
      <c r="AJ17" s="147" t="str">
        <v>Hose to be installed on Main Supply Hose Reel upon arrival at Pole</v>
      </c>
      <c r="AK17" s="147" t="str">
        <v/>
      </c>
    </row>
    <row r="18" spans="1:40" ht="34.35" hidden="1" customHeight="1">
      <c r="A18" s="10">
        <v>1.2</v>
      </c>
      <c r="B18" s="50" t="str">
        <v/>
      </c>
      <c r="C18" s="17" t="str">
        <v>Drill Hose  - currently staged in Pt. Hueneme</v>
      </c>
      <c r="D18" s="14" t="str">
        <v>Drill hose - 3 Spools - 348 cf / 5001 lbs each - Shipped from PSL</v>
      </c>
      <c r="E18" s="4">
        <v>92</v>
      </c>
      <c r="F18" s="4">
        <v>92</v>
      </c>
      <c r="G18" s="4">
        <v>70.5</v>
      </c>
      <c r="H18" s="4">
        <v>3</v>
      </c>
      <c r="I18" s="22">
        <v>1035.9583333333335</v>
      </c>
      <c r="J18" s="22">
        <v>5001</v>
      </c>
      <c r="K18" s="4">
        <v>15003</v>
      </c>
      <c r="L18" s="22" t="str">
        <v>actual</v>
      </c>
      <c r="M18" s="168" t="str">
        <v/>
      </c>
      <c r="N18" s="163" t="str">
        <v xml:space="preserve"> U. Wisc. Madison</v>
      </c>
      <c r="O18" s="156" t="str">
        <v/>
      </c>
      <c r="P18" s="151" t="str">
        <v>Already at PTH</v>
      </c>
      <c r="Q18" s="98">
        <v>44211</v>
      </c>
      <c r="R18" s="151" t="str">
        <v>Truck</v>
      </c>
      <c r="S18" s="152" t="str">
        <v>PTH - MCM</v>
      </c>
      <c r="T18" s="12" t="str">
        <v/>
      </c>
      <c r="U18" s="153" t="str">
        <v>USAP Vessel</v>
      </c>
      <c r="V18" s="154" t="str">
        <v>USAP Vessel</v>
      </c>
      <c r="W18" s="155" t="str">
        <v>-</v>
      </c>
      <c r="X18" s="155" t="str">
        <v>-</v>
      </c>
      <c r="Y18" s="104">
        <v>44963</v>
      </c>
      <c r="Z18" s="157" t="str">
        <v/>
      </c>
      <c r="AA18" s="163" t="str">
        <v>LC-130/SPoT</v>
      </c>
      <c r="AB18" s="156">
        <v>45292</v>
      </c>
      <c r="AC18" s="147" t="str">
        <v>Yes</v>
      </c>
      <c r="AD18" s="147" t="str">
        <v>FY23 inter</v>
      </c>
      <c r="AE18" s="147" t="str">
        <v>FY24 intra</v>
      </c>
      <c r="AF18" s="147" t="str">
        <v>D. Gibson</v>
      </c>
      <c r="AG18" s="147">
        <v>44477</v>
      </c>
      <c r="AH18" s="147" t="str">
        <v>I. McEwen</v>
      </c>
      <c r="AI18" s="147">
        <v>44477</v>
      </c>
      <c r="AJ18" s="147" t="str">
        <v>Hose to be installed on Main Supply Hose Reel upon arrival at Pole</v>
      </c>
      <c r="AK18" s="147" t="str">
        <v/>
      </c>
    </row>
    <row r="19" spans="1:40" s="95" customFormat="1" ht="53.1" hidden="1" customHeight="1" thickBot="1">
      <c r="A19" s="53" t="str">
        <v/>
      </c>
      <c r="B19" s="53" t="str">
        <v/>
      </c>
      <c r="C19" s="54" t="str">
        <v>Pt. Hueneme totals:</v>
      </c>
      <c r="D19" s="62" t="str">
        <v/>
      </c>
      <c r="E19" s="57" t="str">
        <v/>
      </c>
      <c r="F19" s="57" t="str">
        <v/>
      </c>
      <c r="G19" s="44" t="str">
        <v>TEU=&gt;</v>
      </c>
      <c r="H19" s="184">
        <v>7.7293417366946793</v>
      </c>
      <c r="I19" s="57">
        <v>7358.3333333333339</v>
      </c>
      <c r="J19" s="57" t="str">
        <v/>
      </c>
      <c r="K19" s="58">
        <v>55222</v>
      </c>
      <c r="L19" s="58" t="str">
        <v/>
      </c>
      <c r="M19" s="58" t="str">
        <v/>
      </c>
      <c r="N19" s="58" t="str">
        <v/>
      </c>
      <c r="O19" s="77" t="str">
        <v/>
      </c>
      <c r="P19" s="59" t="str">
        <v/>
      </c>
      <c r="Q19" s="77" t="str">
        <v/>
      </c>
      <c r="R19" s="60" t="str">
        <v/>
      </c>
      <c r="S19" s="59" t="str">
        <v/>
      </c>
      <c r="T19" s="60" t="str">
        <v/>
      </c>
      <c r="U19" s="60" t="str">
        <v/>
      </c>
      <c r="V19" s="59" t="str">
        <v/>
      </c>
      <c r="W19" s="60" t="str">
        <v/>
      </c>
      <c r="X19" s="60" t="str">
        <v/>
      </c>
      <c r="Y19" s="77" t="str">
        <v/>
      </c>
      <c r="Z19" s="60" t="str">
        <v/>
      </c>
      <c r="AA19" s="60" t="str">
        <v/>
      </c>
      <c r="AB19" s="77" t="str">
        <v/>
      </c>
      <c r="AC19" s="59" t="str">
        <v/>
      </c>
      <c r="AD19" s="77" t="str">
        <v/>
      </c>
      <c r="AE19" s="59" t="str">
        <v/>
      </c>
      <c r="AF19" s="59" t="str">
        <v/>
      </c>
      <c r="AG19" s="59" t="str">
        <v/>
      </c>
      <c r="AH19" s="59" t="str">
        <v/>
      </c>
      <c r="AI19" s="59" t="str">
        <v/>
      </c>
      <c r="AJ19" s="59" t="str">
        <v/>
      </c>
      <c r="AK19" s="59" t="str">
        <v/>
      </c>
      <c r="AL19" s="11"/>
      <c r="AM19" s="11"/>
      <c r="AN19" s="11"/>
    </row>
    <row r="20" spans="1:40" ht="39.75" hidden="1" customHeight="1" thickTop="1">
      <c r="A20" s="24">
        <v>1.2</v>
      </c>
      <c r="B20" s="50" t="str">
        <v/>
      </c>
      <c r="C20" s="17" t="str">
        <v>8' Refit Container</v>
      </c>
      <c r="D20" s="17" t="str">
        <v>Priority refit materials including tools, flowmeter assemblies, motor drive installation kits, hardware, fittings, sensors, &amp; consumables</v>
      </c>
      <c r="E20" s="22">
        <v>96</v>
      </c>
      <c r="F20" s="22">
        <v>86</v>
      </c>
      <c r="G20" s="22">
        <v>96</v>
      </c>
      <c r="H20" s="22">
        <v>1</v>
      </c>
      <c r="I20" s="22">
        <v>458.66666666666669</v>
      </c>
      <c r="J20" s="22">
        <v>5600</v>
      </c>
      <c r="K20" s="4">
        <v>5600</v>
      </c>
      <c r="L20" s="158" t="str">
        <v>estimated</v>
      </c>
      <c r="M20" s="158" t="str">
        <v/>
      </c>
      <c r="N20" s="157" t="str">
        <v xml:space="preserve"> U. Wisc. Madison</v>
      </c>
      <c r="O20" s="162" t="str">
        <v/>
      </c>
      <c r="P20" s="160" t="str">
        <v>UWM - PTH</v>
      </c>
      <c r="Q20" s="169">
        <v>44515</v>
      </c>
      <c r="R20" s="151" t="str">
        <v xml:space="preserve"> Truck</v>
      </c>
      <c r="S20" s="152" t="str">
        <v>PTH - MCM</v>
      </c>
      <c r="T20" s="161" t="str">
        <v/>
      </c>
      <c r="U20" s="47" t="str">
        <v>USAP Vessel</v>
      </c>
      <c r="V20" s="154" t="str">
        <v>USAP Vessel</v>
      </c>
      <c r="W20" s="155" t="str">
        <v/>
      </c>
      <c r="X20" s="155" t="str">
        <v>-</v>
      </c>
      <c r="Y20" s="104">
        <v>44598</v>
      </c>
      <c r="Z20" s="157" t="str">
        <v/>
      </c>
      <c r="AA20" s="147" t="str">
        <v>LC-130</v>
      </c>
      <c r="AB20" s="156">
        <v>44880</v>
      </c>
      <c r="AC20" s="147" t="str">
        <v>Yes</v>
      </c>
      <c r="AD20" s="147" t="str">
        <v>FY22 inter</v>
      </c>
      <c r="AE20" s="147" t="str">
        <v>FY23 intra</v>
      </c>
      <c r="AF20" s="147" t="str">
        <v>D. Gibson</v>
      </c>
      <c r="AG20" s="147">
        <v>44477</v>
      </c>
      <c r="AH20" s="147" t="str">
        <v>I. McEwen</v>
      </c>
      <c r="AI20" s="147">
        <v>44477</v>
      </c>
      <c r="AJ20" s="147" t="str">
        <v>8' container moves with contents by LC130 or is broken down for movement by Basler</v>
      </c>
      <c r="AK20" s="61" t="str">
        <v/>
      </c>
    </row>
    <row r="21" spans="1:40" ht="47.25" hidden="1" customHeight="1">
      <c r="A21" s="24">
        <v>1.2</v>
      </c>
      <c r="B21" s="50" t="str">
        <v/>
      </c>
      <c r="C21" s="17" t="str">
        <v>20' Refit Container A</v>
      </c>
      <c r="D21" s="17" t="str">
        <v>Refit materials incl. submersible pumps, hardware, filtration components, fall arrest towers, tools, &amp; hose crimper</v>
      </c>
      <c r="E21" s="22">
        <v>240</v>
      </c>
      <c r="F21" s="22">
        <v>96</v>
      </c>
      <c r="G21" s="22">
        <v>102</v>
      </c>
      <c r="H21" s="22">
        <v>1</v>
      </c>
      <c r="I21" s="22">
        <v>1360</v>
      </c>
      <c r="J21" s="22">
        <v>17500</v>
      </c>
      <c r="K21" s="4">
        <v>17500</v>
      </c>
      <c r="L21" s="158" t="str">
        <v>estimated</v>
      </c>
      <c r="M21" s="158" t="str">
        <v/>
      </c>
      <c r="N21" s="157" t="str">
        <v xml:space="preserve"> U. Wisc. Madison</v>
      </c>
      <c r="O21" s="162" t="str">
        <v/>
      </c>
      <c r="P21" s="160" t="str">
        <v>UWM - PTH</v>
      </c>
      <c r="Q21" s="169">
        <v>44515</v>
      </c>
      <c r="R21" s="151" t="str">
        <v xml:space="preserve"> Truck</v>
      </c>
      <c r="S21" s="152" t="str">
        <v>PTH - MCM</v>
      </c>
      <c r="T21" s="161" t="str">
        <v/>
      </c>
      <c r="U21" s="47" t="str">
        <v>USAP Vessel</v>
      </c>
      <c r="V21" s="154" t="str">
        <v>USAP Vessel</v>
      </c>
      <c r="W21" s="155" t="str">
        <v/>
      </c>
      <c r="X21" s="155" t="str">
        <v>-</v>
      </c>
      <c r="Y21" s="104">
        <v>44598</v>
      </c>
      <c r="Z21" s="157" t="str">
        <v/>
      </c>
      <c r="AA21" s="147" t="str">
        <v>LC-130/SPoT</v>
      </c>
      <c r="AB21" s="156">
        <v>44896</v>
      </c>
      <c r="AC21" s="147" t="str">
        <v>Yes</v>
      </c>
      <c r="AD21" s="147" t="str">
        <v>FY22 inter</v>
      </c>
      <c r="AE21" s="147" t="str">
        <v>FY23 intra</v>
      </c>
      <c r="AF21" s="147" t="str">
        <v>D. Gibson</v>
      </c>
      <c r="AG21" s="147">
        <v>44477</v>
      </c>
      <c r="AH21" s="147" t="str">
        <v>I. McEwen</v>
      </c>
      <c r="AI21" s="147">
        <v>44477</v>
      </c>
      <c r="AJ21" s="147" t="str">
        <v>For air shipment container contents will need to be unloaded and palletized</v>
      </c>
      <c r="AK21" s="147" t="str">
        <v/>
      </c>
    </row>
    <row r="22" spans="1:40" ht="47.25" hidden="1">
      <c r="A22" s="24">
        <v>1.2</v>
      </c>
      <c r="B22" s="50" t="str">
        <v/>
      </c>
      <c r="C22" s="17" t="str">
        <v>20' Refit Container B</v>
      </c>
      <c r="D22" s="17" t="str">
        <v>Bulky materials incl. cable trays, vertical turbine pumps, vertical turbine pump motors, ladders, water tank doghouse/railing materials, 287 forks, generator parts, TU20 shaft, &amp; drill weight stack</v>
      </c>
      <c r="E22" s="22">
        <v>240</v>
      </c>
      <c r="F22" s="22">
        <v>96</v>
      </c>
      <c r="G22" s="22">
        <v>102</v>
      </c>
      <c r="H22" s="22">
        <v>1</v>
      </c>
      <c r="I22" s="22">
        <v>1360</v>
      </c>
      <c r="J22" s="22">
        <v>15500</v>
      </c>
      <c r="K22" s="4">
        <v>15500</v>
      </c>
      <c r="L22" s="22" t="str">
        <v>estimated</v>
      </c>
      <c r="M22" s="158" t="str">
        <v/>
      </c>
      <c r="N22" s="157" t="str">
        <v xml:space="preserve"> U. Wisc. Madison</v>
      </c>
      <c r="O22" s="162" t="str">
        <v/>
      </c>
      <c r="P22" s="160" t="str">
        <v>UWM - PTH</v>
      </c>
      <c r="Q22" s="169">
        <v>44515</v>
      </c>
      <c r="R22" s="151" t="str">
        <v>Truck</v>
      </c>
      <c r="S22" s="152" t="str">
        <v>PTH - MCM</v>
      </c>
      <c r="T22" s="153" t="str">
        <v/>
      </c>
      <c r="U22" s="47" t="str">
        <v>USAP Vessel</v>
      </c>
      <c r="V22" s="154" t="str">
        <v>USAP Vessel</v>
      </c>
      <c r="W22" s="155" t="str">
        <v/>
      </c>
      <c r="X22" s="155" t="str">
        <v>-</v>
      </c>
      <c r="Y22" s="104">
        <v>44598</v>
      </c>
      <c r="Z22" s="157" t="str">
        <v/>
      </c>
      <c r="AA22" s="147" t="str">
        <v>LC-130/SPoT</v>
      </c>
      <c r="AB22" s="156">
        <v>44910</v>
      </c>
      <c r="AC22" s="147" t="str">
        <v>Yes</v>
      </c>
      <c r="AD22" s="147" t="str">
        <v>FY22 inter</v>
      </c>
      <c r="AE22" s="147" t="str">
        <v>FY23 intra</v>
      </c>
      <c r="AF22" s="147" t="str">
        <v>D. Gibson</v>
      </c>
      <c r="AG22" s="147">
        <v>44477</v>
      </c>
      <c r="AH22" s="147" t="str">
        <v>I. McEwen</v>
      </c>
      <c r="AI22" s="147">
        <v>44477</v>
      </c>
      <c r="AJ22" s="147" t="str">
        <v>For air shipment container contents will need to be unloaded and palletized</v>
      </c>
      <c r="AK22" s="147" t="str">
        <v/>
      </c>
    </row>
    <row r="23" spans="1:40" ht="79.5" hidden="1" customHeight="1">
      <c r="A23" s="24">
        <v>1.2</v>
      </c>
      <c r="B23" s="50" t="str">
        <v/>
      </c>
      <c r="C23" s="17" t="str">
        <v>ARA Trailer</v>
      </c>
      <c r="D23" s="1" t="str">
        <v>Enclosed trailer on skis housing 35kw generator</v>
      </c>
      <c r="E23" s="158">
        <v>192</v>
      </c>
      <c r="F23" s="158">
        <v>96</v>
      </c>
      <c r="G23" s="158">
        <v>88</v>
      </c>
      <c r="H23" s="22">
        <v>1</v>
      </c>
      <c r="I23" s="22">
        <v>938.66666666666663</v>
      </c>
      <c r="J23" s="22">
        <v>4860</v>
      </c>
      <c r="K23" s="4">
        <v>4860</v>
      </c>
      <c r="L23" s="22" t="str">
        <v>actual</v>
      </c>
      <c r="M23" s="22" t="str">
        <v>FLAMMABLE liquid power engine</v>
      </c>
      <c r="N23" s="24" t="str">
        <v xml:space="preserve"> U. Wisc. Madison</v>
      </c>
      <c r="O23" s="100" t="str">
        <v/>
      </c>
      <c r="P23" s="160" t="str">
        <v>UWM - PTH</v>
      </c>
      <c r="Q23" s="169">
        <v>44515</v>
      </c>
      <c r="R23" s="151" t="str">
        <v xml:space="preserve"> Truck</v>
      </c>
      <c r="S23" s="152" t="str">
        <v>PTH - MCM</v>
      </c>
      <c r="T23" s="161" t="str">
        <v/>
      </c>
      <c r="U23" s="153" t="str">
        <v>USAP Vessel</v>
      </c>
      <c r="V23" s="154" t="str">
        <v>USAP Vessel</v>
      </c>
      <c r="W23" s="155" t="str">
        <v/>
      </c>
      <c r="X23" s="155" t="str">
        <v>-</v>
      </c>
      <c r="Y23" s="104">
        <v>44598</v>
      </c>
      <c r="Z23" s="157" t="str">
        <v/>
      </c>
      <c r="AA23" s="147" t="str">
        <v>LC-130/SPoT</v>
      </c>
      <c r="AB23" s="156">
        <v>44910</v>
      </c>
      <c r="AC23" s="147" t="str">
        <v>Yes*</v>
      </c>
      <c r="AD23" s="147" t="str">
        <v>FY22 inter</v>
      </c>
      <c r="AE23" s="147" t="str">
        <v>FY23 intra</v>
      </c>
      <c r="AF23" s="147" t="str">
        <v>D. Gibson</v>
      </c>
      <c r="AG23" s="147">
        <v>44477</v>
      </c>
      <c r="AH23" s="147" t="str">
        <v>I. McEwen</v>
      </c>
      <c r="AI23" s="147">
        <v>44477</v>
      </c>
      <c r="AJ23" s="147" t="str">
        <v>*If this shipment is delayed 480 volt power generation support will be required in FW YR 1 by the contractor. Aside from the CRREL generator (far larger than required with high fuel burn rate) the capacity does not currently exist at the Pole.</v>
      </c>
      <c r="AK23" s="61" t="str">
        <v/>
      </c>
    </row>
    <row r="24" spans="1:40" ht="36.75" hidden="1" customHeight="1">
      <c r="A24" s="24">
        <v>1.2</v>
      </c>
      <c r="B24" s="50" t="str">
        <v/>
      </c>
      <c r="C24" s="17" t="str">
        <v>Return Water Cable Reel (RWCR)</v>
      </c>
      <c r="D24" s="17" t="str">
        <v>Smaller reel - can fit in 20' container. Required onsite in FY23 for final integration and pre-drill activites</v>
      </c>
      <c r="E24" s="158">
        <v>112</v>
      </c>
      <c r="F24" s="158">
        <v>80</v>
      </c>
      <c r="G24" s="158">
        <v>80</v>
      </c>
      <c r="H24" s="22">
        <v>1</v>
      </c>
      <c r="I24" s="22">
        <v>414.81481481481484</v>
      </c>
      <c r="J24" s="22">
        <v>4000</v>
      </c>
      <c r="K24" s="4">
        <v>4000</v>
      </c>
      <c r="L24" s="158" t="str">
        <v>actual</v>
      </c>
      <c r="M24" s="158" t="str">
        <v/>
      </c>
      <c r="N24" s="157" t="str">
        <v xml:space="preserve"> U. Wisc. Madison</v>
      </c>
      <c r="O24" s="162" t="str">
        <v/>
      </c>
      <c r="P24" s="160" t="str">
        <v>UWM - PTH</v>
      </c>
      <c r="Q24" s="169">
        <v>44515</v>
      </c>
      <c r="R24" s="151" t="str">
        <v xml:space="preserve"> Truck</v>
      </c>
      <c r="S24" s="152" t="str">
        <v>PTH - MCM</v>
      </c>
      <c r="T24" s="161" t="str">
        <v/>
      </c>
      <c r="U24" s="47" t="str">
        <v>USAP Vessel</v>
      </c>
      <c r="V24" s="154" t="str">
        <v>USAP Vessel</v>
      </c>
      <c r="W24" s="155" t="str">
        <v/>
      </c>
      <c r="X24" s="155" t="str">
        <v>-</v>
      </c>
      <c r="Y24" s="104">
        <v>44598</v>
      </c>
      <c r="Z24" s="157" t="str">
        <v/>
      </c>
      <c r="AA24" s="147" t="str">
        <v>LC-130/SPoT</v>
      </c>
      <c r="AB24" s="156">
        <v>44927</v>
      </c>
      <c r="AC24" s="147" t="str">
        <v>Yes</v>
      </c>
      <c r="AD24" s="147" t="str">
        <v>FY22 inter</v>
      </c>
      <c r="AE24" s="147" t="str">
        <v>FY23 intra</v>
      </c>
      <c r="AF24" s="147" t="str">
        <v>D. Gibson</v>
      </c>
      <c r="AG24" s="147">
        <v>44477</v>
      </c>
      <c r="AH24" s="147" t="str">
        <v>I. McEwen</v>
      </c>
      <c r="AI24" s="147">
        <v>44477</v>
      </c>
      <c r="AJ24" s="147" t="str">
        <v>Weight from Gen 1 shipment information see picture</v>
      </c>
      <c r="AK24" s="61" t="str">
        <v/>
      </c>
    </row>
    <row r="25" spans="1:40" ht="27.75" hidden="1" customHeight="1">
      <c r="A25" s="24">
        <v>1.2</v>
      </c>
      <c r="B25" s="50" t="str">
        <v/>
      </c>
      <c r="C25" s="17" t="str">
        <v>Main Cable Reel  (MCR)</v>
      </c>
      <c r="D25" s="17" t="str">
        <v xml:space="preserve">Required onsite in FY23 for final integration and pre-drill activites. Large cable reel - will require flat rack on vessel             </v>
      </c>
      <c r="E25" s="158">
        <v>140</v>
      </c>
      <c r="F25" s="158">
        <v>96</v>
      </c>
      <c r="G25" s="158">
        <v>95</v>
      </c>
      <c r="H25" s="22">
        <v>1</v>
      </c>
      <c r="I25" s="22">
        <v>738.88888888888891</v>
      </c>
      <c r="J25" s="22">
        <v>12500</v>
      </c>
      <c r="K25" s="4">
        <v>12500</v>
      </c>
      <c r="L25" s="158" t="str">
        <v>actual</v>
      </c>
      <c r="M25" s="158" t="str">
        <v/>
      </c>
      <c r="N25" s="157" t="str">
        <v xml:space="preserve"> U. Wisc. Madison</v>
      </c>
      <c r="O25" s="162" t="str">
        <v/>
      </c>
      <c r="P25" s="160" t="str">
        <v>UWM - PTH</v>
      </c>
      <c r="Q25" s="169">
        <v>44515</v>
      </c>
      <c r="R25" s="151" t="str">
        <v xml:space="preserve"> Truck</v>
      </c>
      <c r="S25" s="152" t="str">
        <v>PTH - MCM</v>
      </c>
      <c r="T25" s="161" t="str">
        <v/>
      </c>
      <c r="U25" s="47" t="str">
        <v>USAP Vessel</v>
      </c>
      <c r="V25" s="154" t="str">
        <v>USAP Vessel</v>
      </c>
      <c r="W25" s="155" t="str">
        <v/>
      </c>
      <c r="X25" s="155" t="str">
        <v>-</v>
      </c>
      <c r="Y25" s="104">
        <v>44598</v>
      </c>
      <c r="Z25" s="157" t="str">
        <v/>
      </c>
      <c r="AA25" s="147" t="str">
        <v>LC-130/SPoT</v>
      </c>
      <c r="AB25" s="156">
        <v>44927</v>
      </c>
      <c r="AC25" s="147" t="str">
        <v>Yes</v>
      </c>
      <c r="AD25" s="147" t="str">
        <v>FY22 inter</v>
      </c>
      <c r="AE25" s="147" t="str">
        <v>FY23 intra</v>
      </c>
      <c r="AF25" s="147" t="str">
        <v>D. Gibson</v>
      </c>
      <c r="AG25" s="147">
        <v>44477</v>
      </c>
      <c r="AH25" s="147" t="str">
        <v>I. McEwen</v>
      </c>
      <c r="AI25" s="147">
        <v>44477</v>
      </c>
      <c r="AJ25" s="147" t="str">
        <v>Required onsite in FS Y1 for final integration and pre-drill activities</v>
      </c>
      <c r="AK25" s="61" t="str">
        <v/>
      </c>
    </row>
    <row r="26" spans="1:40" s="13" customFormat="1" ht="63" hidden="1">
      <c r="A26" s="24">
        <v>1.2</v>
      </c>
      <c r="B26" s="50" t="str">
        <v/>
      </c>
      <c r="C26" s="17" t="str">
        <v>Controls infrastructure - Motor drives, PLCs, electrical hardware, and motor drive mounting kits</v>
      </c>
      <c r="D26" s="17" t="str">
        <v>Components and equipment to support field season 1 controls system tasking - ComSur - Do Not Freeze</v>
      </c>
      <c r="E26" s="22">
        <v>96</v>
      </c>
      <c r="F26" s="22">
        <v>48</v>
      </c>
      <c r="G26" s="22">
        <v>48</v>
      </c>
      <c r="H26" s="22">
        <v>1</v>
      </c>
      <c r="I26" s="22">
        <v>128</v>
      </c>
      <c r="J26" s="22">
        <v>3000</v>
      </c>
      <c r="K26" s="4">
        <v>3000</v>
      </c>
      <c r="L26" s="158" t="str">
        <v>estimated</v>
      </c>
      <c r="M26" s="158" t="str">
        <v>DNF</v>
      </c>
      <c r="N26" s="157" t="str">
        <v xml:space="preserve"> U. Wisc. Madison</v>
      </c>
      <c r="O26" s="162" t="str">
        <v/>
      </c>
      <c r="P26" s="160" t="str">
        <v>UWM - PTH</v>
      </c>
      <c r="Q26" s="169">
        <v>44682</v>
      </c>
      <c r="R26" s="151" t="str">
        <v>Truck</v>
      </c>
      <c r="S26" s="152" t="str">
        <v>PTH - CHC</v>
      </c>
      <c r="T26" s="153" t="str">
        <v/>
      </c>
      <c r="U26" s="153" t="str">
        <v>ComSur</v>
      </c>
      <c r="V26" s="154" t="str">
        <v>CHC-MCM</v>
      </c>
      <c r="W26" s="155" t="str">
        <v/>
      </c>
      <c r="X26" s="155" t="str">
        <v>USAP Air</v>
      </c>
      <c r="Y26" s="162">
        <v>44866</v>
      </c>
      <c r="Z26" s="157" t="str">
        <v/>
      </c>
      <c r="AA26" s="157" t="str">
        <v>LC-130</v>
      </c>
      <c r="AB26" s="162">
        <v>44896</v>
      </c>
      <c r="AC26" s="159" t="str">
        <v>Yes</v>
      </c>
      <c r="AD26" s="147" t="str">
        <v>FY23 inter</v>
      </c>
      <c r="AE26" s="147" t="str">
        <v>FY23 intra</v>
      </c>
      <c r="AF26" s="147" t="str">
        <v>D. Gibson</v>
      </c>
      <c r="AG26" s="147">
        <v>44477</v>
      </c>
      <c r="AH26" s="147" t="str">
        <v>I. McEwen</v>
      </c>
      <c r="AI26" s="147">
        <v>44477</v>
      </c>
      <c r="AJ26" s="159" t="str">
        <v>Weight estimated</v>
      </c>
      <c r="AK26" s="65" t="str">
        <v/>
      </c>
    </row>
    <row r="27" spans="1:40" ht="31.5" hidden="1">
      <c r="A27" s="35">
        <v>1.4</v>
      </c>
      <c r="B27" s="51" t="str">
        <v/>
      </c>
      <c r="C27" s="21" t="str">
        <v>ICL power and timing electronics</v>
      </c>
      <c r="D27" s="20" t="str">
        <v>1 crate containing rackmount electronics for power and timing systems - Do Not Freeze</v>
      </c>
      <c r="E27" s="36">
        <v>96</v>
      </c>
      <c r="F27" s="36">
        <v>48</v>
      </c>
      <c r="G27" s="36">
        <v>48</v>
      </c>
      <c r="H27" s="23">
        <v>1</v>
      </c>
      <c r="I27" s="22">
        <v>128</v>
      </c>
      <c r="J27" s="22">
        <v>600</v>
      </c>
      <c r="K27" s="4">
        <v>600</v>
      </c>
      <c r="L27" s="36" t="str">
        <v>estimated</v>
      </c>
      <c r="M27" s="8" t="str">
        <v>DNF</v>
      </c>
      <c r="N27" s="163" t="str">
        <v xml:space="preserve"> U. Wisc. Madison</v>
      </c>
      <c r="O27" s="156">
        <v>45139</v>
      </c>
      <c r="P27" s="102" t="str">
        <v>UWM - PTH</v>
      </c>
      <c r="Q27" s="169">
        <v>45139</v>
      </c>
      <c r="R27" s="151" t="str">
        <v>Truck</v>
      </c>
      <c r="S27" s="152" t="str">
        <v>PTH - CHC</v>
      </c>
      <c r="T27" s="153" t="str">
        <v/>
      </c>
      <c r="U27" s="153" t="str">
        <v>ComSur</v>
      </c>
      <c r="V27" s="154" t="str">
        <v>CHC-MCM</v>
      </c>
      <c r="W27" s="155" t="str">
        <v/>
      </c>
      <c r="X27" s="155" t="str">
        <v>USAP Air</v>
      </c>
      <c r="Y27" s="156">
        <v>45231</v>
      </c>
      <c r="Z27" s="157" t="str">
        <v/>
      </c>
      <c r="AA27" s="147" t="str">
        <v>LC-130</v>
      </c>
      <c r="AB27" s="156">
        <v>45261</v>
      </c>
      <c r="AC27" s="147" t="str">
        <v>Yes</v>
      </c>
      <c r="AD27" s="147" t="str">
        <v>FY24 inter</v>
      </c>
      <c r="AE27" s="147" t="str">
        <v>FY24 intra</v>
      </c>
      <c r="AF27" s="147" t="str">
        <v>J. Kelley</v>
      </c>
      <c r="AG27" s="147">
        <v>44481</v>
      </c>
      <c r="AH27" s="147" t="str">
        <v>D. Tosi</v>
      </c>
      <c r="AI27" s="147">
        <v>44481</v>
      </c>
      <c r="AJ27" s="147" t="str">
        <v/>
      </c>
      <c r="AK27" s="147" t="str">
        <v/>
      </c>
    </row>
    <row r="28" spans="1:40" ht="33.75" hidden="1" customHeight="1">
      <c r="A28" s="35">
        <v>1.4</v>
      </c>
      <c r="B28" s="51" t="str">
        <v/>
      </c>
      <c r="C28" s="21" t="str">
        <v>ICL patch cables and patch panels</v>
      </c>
      <c r="D28" s="3" t="str">
        <v>Standard vessel shipping - can overwinter in McM if shipped earlier - Do Not  Deep Freeze</v>
      </c>
      <c r="E28" s="36">
        <v>96</v>
      </c>
      <c r="F28" s="36">
        <v>48</v>
      </c>
      <c r="G28" s="36">
        <v>48</v>
      </c>
      <c r="H28" s="23">
        <v>1</v>
      </c>
      <c r="I28" s="22">
        <v>128</v>
      </c>
      <c r="J28" s="22">
        <v>1200</v>
      </c>
      <c r="K28" s="4">
        <v>1200</v>
      </c>
      <c r="L28" s="36" t="str">
        <v>estimated</v>
      </c>
      <c r="M28" s="8" t="str">
        <v>DNDF [TBD]</v>
      </c>
      <c r="N28" s="163" t="str">
        <v xml:space="preserve"> U. Wisc. Madison</v>
      </c>
      <c r="O28" s="156">
        <v>45078</v>
      </c>
      <c r="P28" s="102" t="str">
        <v>UWM - PTH</v>
      </c>
      <c r="Q28" s="169">
        <v>45139</v>
      </c>
      <c r="R28" s="151" t="str">
        <v>Truck</v>
      </c>
      <c r="S28" s="152" t="str">
        <v>PTH - CHC</v>
      </c>
      <c r="T28" s="153" t="str">
        <v/>
      </c>
      <c r="U28" s="153" t="str">
        <v>ComSur</v>
      </c>
      <c r="V28" s="154" t="str">
        <v>CHC-MCM</v>
      </c>
      <c r="W28" s="155" t="str">
        <v/>
      </c>
      <c r="X28" s="155" t="str">
        <v>USAP Air</v>
      </c>
      <c r="Y28" s="156">
        <v>45231</v>
      </c>
      <c r="Z28" s="157" t="str">
        <v/>
      </c>
      <c r="AA28" s="163" t="str">
        <v>LC-130</v>
      </c>
      <c r="AB28" s="156">
        <v>45261</v>
      </c>
      <c r="AC28" s="147" t="str">
        <v>Yes</v>
      </c>
      <c r="AD28" s="147" t="str">
        <v>FY24 inter</v>
      </c>
      <c r="AE28" s="147" t="str">
        <v>FY24 intra</v>
      </c>
      <c r="AF28" s="147" t="str">
        <v>J. Kelley</v>
      </c>
      <c r="AG28" s="147">
        <v>44481</v>
      </c>
      <c r="AH28" s="147" t="str">
        <v>D. Tosi</v>
      </c>
      <c r="AI28" s="147">
        <v>44481</v>
      </c>
      <c r="AJ28" s="147" t="str">
        <v xml:space="preserve">(*) storage in McMurdo pending low temperature test </v>
      </c>
      <c r="AK28" s="147" t="str">
        <v/>
      </c>
    </row>
    <row r="29" spans="1:40" s="27" customFormat="1" ht="31.5" hidden="1">
      <c r="A29" s="10">
        <v>1.2</v>
      </c>
      <c r="B29" s="50" t="str">
        <v/>
      </c>
      <c r="C29" s="14" t="str">
        <v>ARA Drill System Components - Crate 1</v>
      </c>
      <c r="D29" s="14" t="str">
        <v>ARA (Antarctic Rodwell Appartus) - downhole pump controller, ePump controller, splash cam kit, and accessories - Do Not Freeze</v>
      </c>
      <c r="E29" s="4">
        <v>96</v>
      </c>
      <c r="F29" s="4">
        <v>48</v>
      </c>
      <c r="G29" s="4">
        <v>48</v>
      </c>
      <c r="H29" s="4">
        <v>1</v>
      </c>
      <c r="I29" s="22">
        <v>128</v>
      </c>
      <c r="J29" s="22">
        <v>1200</v>
      </c>
      <c r="K29" s="4">
        <v>1200</v>
      </c>
      <c r="L29" s="4" t="str">
        <v>estimated</v>
      </c>
      <c r="M29" s="4" t="str">
        <v>DNF</v>
      </c>
      <c r="N29" s="10" t="str">
        <v xml:space="preserve"> U. Wisc. Madison</v>
      </c>
      <c r="O29" s="78" t="str">
        <v/>
      </c>
      <c r="P29" s="102" t="str">
        <v>UWM - PTH</v>
      </c>
      <c r="Q29" s="99">
        <v>44682</v>
      </c>
      <c r="R29" s="103" t="str">
        <v xml:space="preserve"> Truck</v>
      </c>
      <c r="S29" s="152" t="str">
        <v>PTH - CHC</v>
      </c>
      <c r="T29" s="101" t="str">
        <v/>
      </c>
      <c r="U29" s="153" t="str">
        <v>ComSur</v>
      </c>
      <c r="V29" s="154" t="str">
        <v>CHC-MCM</v>
      </c>
      <c r="W29" s="79" t="str">
        <v/>
      </c>
      <c r="X29" s="155" t="str">
        <v>USAP Air</v>
      </c>
      <c r="Y29" s="162">
        <v>44866</v>
      </c>
      <c r="Z29" s="10" t="str">
        <v/>
      </c>
      <c r="AA29" s="10" t="str">
        <v xml:space="preserve">LC-130 </v>
      </c>
      <c r="AB29" s="78">
        <v>44896</v>
      </c>
      <c r="AC29" s="26" t="str">
        <v>Yes</v>
      </c>
      <c r="AD29" s="147" t="str">
        <v>FY23 inter</v>
      </c>
      <c r="AE29" s="147" t="str">
        <v>FY23 intra</v>
      </c>
      <c r="AF29" s="147" t="str">
        <v>D. Gibson</v>
      </c>
      <c r="AG29" s="147">
        <v>44477</v>
      </c>
      <c r="AH29" s="147" t="str">
        <v>I. McEwen</v>
      </c>
      <c r="AI29" s="147">
        <v>44477</v>
      </c>
      <c r="AJ29" s="66" t="str">
        <v/>
      </c>
      <c r="AK29" s="66" t="str">
        <v/>
      </c>
    </row>
    <row r="30" spans="1:40" s="27" customFormat="1" ht="31.5" hidden="1">
      <c r="A30" s="10">
        <v>1.2</v>
      </c>
      <c r="B30" s="50" t="str">
        <v/>
      </c>
      <c r="C30" s="14" t="str">
        <v>ARA Drill System Components - Crate 2</v>
      </c>
      <c r="D30" s="14" t="str">
        <v>ARA (Antarctic Rodwell Appartus) - new downhole pumps, spares, accessories and tools</v>
      </c>
      <c r="E30" s="4">
        <v>96</v>
      </c>
      <c r="F30" s="4">
        <v>48</v>
      </c>
      <c r="G30" s="4">
        <v>48</v>
      </c>
      <c r="H30" s="4">
        <v>1</v>
      </c>
      <c r="I30" s="22">
        <v>128</v>
      </c>
      <c r="J30" s="22">
        <v>1200</v>
      </c>
      <c r="K30" s="4">
        <v>1200</v>
      </c>
      <c r="L30" s="4" t="str">
        <v>estimated</v>
      </c>
      <c r="M30" s="4" t="str">
        <v/>
      </c>
      <c r="N30" s="10" t="str">
        <v xml:space="preserve"> U. Wisc. Madison</v>
      </c>
      <c r="O30" s="78" t="str">
        <v/>
      </c>
      <c r="P30" s="102" t="str">
        <v>UWM - PTH</v>
      </c>
      <c r="Q30" s="99">
        <v>44682</v>
      </c>
      <c r="R30" s="103" t="str">
        <v xml:space="preserve"> Truck</v>
      </c>
      <c r="S30" s="152" t="str">
        <v>PTH - CHC</v>
      </c>
      <c r="T30" s="101" t="str">
        <v/>
      </c>
      <c r="U30" s="153" t="str">
        <v>ComSur</v>
      </c>
      <c r="V30" s="154" t="str">
        <v>CHC-MCM</v>
      </c>
      <c r="W30" s="79" t="str">
        <v/>
      </c>
      <c r="X30" s="155" t="str">
        <v>USAP Air</v>
      </c>
      <c r="Y30" s="162">
        <v>44866</v>
      </c>
      <c r="Z30" s="10" t="str">
        <v/>
      </c>
      <c r="AA30" s="26" t="str">
        <v>LC-130/SPoT</v>
      </c>
      <c r="AB30" s="78">
        <v>44896</v>
      </c>
      <c r="AC30" s="26" t="str">
        <v>Yes</v>
      </c>
      <c r="AD30" s="147" t="str">
        <v>FY23 inter</v>
      </c>
      <c r="AE30" s="147" t="str">
        <v>FY23 intra</v>
      </c>
      <c r="AF30" s="147" t="str">
        <v>D. Gibson</v>
      </c>
      <c r="AG30" s="147">
        <v>44477</v>
      </c>
      <c r="AH30" s="147" t="str">
        <v>I. McEwen</v>
      </c>
      <c r="AI30" s="147">
        <v>44477</v>
      </c>
      <c r="AJ30" s="66" t="str">
        <v/>
      </c>
      <c r="AK30" s="66" t="str">
        <v/>
      </c>
    </row>
    <row r="31" spans="1:40" ht="41.1" hidden="1" customHeight="1">
      <c r="A31" s="10">
        <v>1.2</v>
      </c>
      <c r="B31" s="50" t="str">
        <v/>
      </c>
      <c r="C31" s="14" t="str">
        <v>Camp  Hose - currently staged at PSL</v>
      </c>
      <c r="D31" s="14" t="str">
        <v>Two spools of hose - 348 cf / 4990 lbs each. Required for SES set-up - no DNDF requirement.</v>
      </c>
      <c r="E31" s="4">
        <v>92</v>
      </c>
      <c r="F31" s="4">
        <v>92</v>
      </c>
      <c r="G31" s="4">
        <v>71</v>
      </c>
      <c r="H31" s="4">
        <v>2</v>
      </c>
      <c r="I31" s="22">
        <v>695.53703703703707</v>
      </c>
      <c r="J31" s="22">
        <v>4990</v>
      </c>
      <c r="K31" s="4">
        <v>9980</v>
      </c>
      <c r="L31" s="168" t="str">
        <v>actual</v>
      </c>
      <c r="M31" s="168" t="str">
        <v/>
      </c>
      <c r="N31" s="163" t="str">
        <v xml:space="preserve"> U. Wisc. Madison</v>
      </c>
      <c r="O31" s="156" t="str">
        <v/>
      </c>
      <c r="P31" s="151" t="str">
        <v>UWM-PTH</v>
      </c>
      <c r="Q31" s="99">
        <v>44880</v>
      </c>
      <c r="R31" s="151" t="str">
        <v>Truck</v>
      </c>
      <c r="S31" s="152" t="str">
        <v>PTH - MCM</v>
      </c>
      <c r="T31" s="12" t="str">
        <v/>
      </c>
      <c r="U31" s="153" t="str">
        <v>USAP Vessel</v>
      </c>
      <c r="V31" s="39" t="str">
        <v>USAP Vessel</v>
      </c>
      <c r="W31" s="155" t="str">
        <v/>
      </c>
      <c r="X31" s="155" t="str">
        <v>-</v>
      </c>
      <c r="Y31" s="104">
        <v>44598</v>
      </c>
      <c r="Z31" s="157" t="str">
        <v/>
      </c>
      <c r="AA31" s="147" t="str">
        <v>LC-130/SPoT</v>
      </c>
      <c r="AB31" s="156">
        <v>45261</v>
      </c>
      <c r="AC31" s="147" t="str">
        <v>Yes</v>
      </c>
      <c r="AD31" s="147" t="str">
        <v>FY22 inter</v>
      </c>
      <c r="AE31" s="147" t="str">
        <v>FY24 intra</v>
      </c>
      <c r="AF31" s="147" t="str">
        <v>D. Gibson</v>
      </c>
      <c r="AG31" s="147">
        <v>44477</v>
      </c>
      <c r="AH31" s="147" t="str">
        <v>I. McEwen</v>
      </c>
      <c r="AI31" s="147">
        <v>44477</v>
      </c>
      <c r="AJ31" s="147" t="str">
        <v/>
      </c>
      <c r="AK31" s="147" t="str">
        <v/>
      </c>
    </row>
    <row r="32" spans="1:40" ht="31.5" hidden="1">
      <c r="A32" s="25">
        <v>1.2</v>
      </c>
      <c r="B32" s="48" t="str">
        <v/>
      </c>
      <c r="C32" s="3" t="str">
        <v>Bull wheel</v>
      </c>
      <c r="D32" s="3" t="str">
        <v>Bull wheel assembly - used to install main cable on reel in event of main cable damage/failure</v>
      </c>
      <c r="E32" s="4">
        <v>88</v>
      </c>
      <c r="F32" s="4">
        <v>58</v>
      </c>
      <c r="G32" s="4">
        <v>97</v>
      </c>
      <c r="H32" s="23">
        <v>1</v>
      </c>
      <c r="I32" s="22">
        <v>286.50925925925924</v>
      </c>
      <c r="J32" s="22">
        <v>2880</v>
      </c>
      <c r="K32" s="4">
        <v>2880</v>
      </c>
      <c r="L32" s="23" t="str">
        <v>actual</v>
      </c>
      <c r="M32" s="6" t="str">
        <v/>
      </c>
      <c r="N32" s="163" t="str">
        <v xml:space="preserve"> U. Wisc. Madison</v>
      </c>
      <c r="O32" s="156" t="str">
        <v/>
      </c>
      <c r="P32" s="160" t="str">
        <v>UWM - PTH</v>
      </c>
      <c r="Q32" s="169">
        <v>44880</v>
      </c>
      <c r="R32" s="151" t="str">
        <v>Truck</v>
      </c>
      <c r="S32" s="152" t="str">
        <v>PTH - MCM</v>
      </c>
      <c r="T32" s="153" t="str">
        <v/>
      </c>
      <c r="U32" s="153" t="str">
        <v>USAP Vessel</v>
      </c>
      <c r="V32" s="154" t="str">
        <v>USAP Vessel</v>
      </c>
      <c r="W32" s="155" t="str">
        <v/>
      </c>
      <c r="X32" s="155" t="str">
        <v>-</v>
      </c>
      <c r="Y32" s="156">
        <v>44963</v>
      </c>
      <c r="Z32" s="157" t="str">
        <v/>
      </c>
      <c r="AA32" s="147" t="str">
        <v>LC-130/SPoT</v>
      </c>
      <c r="AB32" s="156">
        <v>45323</v>
      </c>
      <c r="AC32" s="147" t="str">
        <v>No</v>
      </c>
      <c r="AD32" s="147" t="str">
        <v>FY23 inter</v>
      </c>
      <c r="AE32" s="147" t="str">
        <v>FY24 intra</v>
      </c>
      <c r="AF32" s="147" t="str">
        <v>D. Gibson</v>
      </c>
      <c r="AG32" s="147">
        <v>44477</v>
      </c>
      <c r="AH32" s="147" t="str">
        <v>I. McEwen</v>
      </c>
      <c r="AI32" s="147">
        <v>44477</v>
      </c>
      <c r="AJ32" s="147" t="str">
        <v>Weight and cube used from Gen 1 shipping label still on bull wheel.</v>
      </c>
      <c r="AK32" s="147" t="str">
        <v/>
      </c>
    </row>
    <row r="33" spans="1:37" ht="31.5" hidden="1">
      <c r="A33" s="25">
        <v>1.2</v>
      </c>
      <c r="B33" s="48" t="str">
        <v/>
      </c>
      <c r="C33" s="3" t="str">
        <v>Load member cable reel</v>
      </c>
      <c r="D33" s="3" t="str">
        <v>Cable Reel used to deploy downhole load member during string installation</v>
      </c>
      <c r="E33" s="4">
        <v>84</v>
      </c>
      <c r="F33" s="4">
        <v>60</v>
      </c>
      <c r="G33" s="4">
        <v>48</v>
      </c>
      <c r="H33" s="23">
        <v>1</v>
      </c>
      <c r="I33" s="22">
        <v>140</v>
      </c>
      <c r="J33" s="22">
        <v>3800</v>
      </c>
      <c r="K33" s="4">
        <v>3800</v>
      </c>
      <c r="L33" s="23" t="str">
        <v>estimated</v>
      </c>
      <c r="M33" s="6" t="str">
        <v/>
      </c>
      <c r="N33" s="163" t="str">
        <v xml:space="preserve"> U. Wisc. Madison</v>
      </c>
      <c r="O33" s="156" t="str">
        <v/>
      </c>
      <c r="P33" s="160" t="str">
        <v>UWM - PTH</v>
      </c>
      <c r="Q33" s="169">
        <v>44880</v>
      </c>
      <c r="R33" s="151" t="str">
        <v>Truck</v>
      </c>
      <c r="S33" s="152" t="str">
        <v>PTH - MCM</v>
      </c>
      <c r="T33" s="153" t="str">
        <v/>
      </c>
      <c r="U33" s="153" t="str">
        <v>USAP Vessel</v>
      </c>
      <c r="V33" s="154" t="str">
        <v>USAP Vessel</v>
      </c>
      <c r="W33" s="155" t="str">
        <v/>
      </c>
      <c r="X33" s="155" t="str">
        <v>-</v>
      </c>
      <c r="Y33" s="156">
        <v>44963</v>
      </c>
      <c r="Z33" s="157" t="str">
        <v/>
      </c>
      <c r="AA33" s="147" t="str">
        <v>LC-130/SPoT</v>
      </c>
      <c r="AB33" s="156">
        <v>45275</v>
      </c>
      <c r="AC33" s="147" t="str">
        <v>Yes</v>
      </c>
      <c r="AD33" s="147" t="str">
        <v>FY23 inter</v>
      </c>
      <c r="AE33" s="147" t="str">
        <v>FY24 intra</v>
      </c>
      <c r="AF33" s="147" t="str">
        <v>D. Gibson</v>
      </c>
      <c r="AG33" s="147">
        <v>44477</v>
      </c>
      <c r="AH33" s="147" t="str">
        <v>I. McEwen</v>
      </c>
      <c r="AI33" s="147">
        <v>44477</v>
      </c>
      <c r="AJ33" s="147" t="str">
        <v>Required onsite in FW YR 2 for integration - recent addition, still in development</v>
      </c>
      <c r="AK33" s="147" t="str">
        <v/>
      </c>
    </row>
    <row r="34" spans="1:37" ht="61.5" hidden="1" customHeight="1">
      <c r="A34" s="25">
        <v>1.2</v>
      </c>
      <c r="B34" s="48" t="str">
        <v/>
      </c>
      <c r="C34" s="3" t="str">
        <v>DOM Handling Facility (DHF)</v>
      </c>
      <c r="D34" s="3" t="str">
        <v>Standard vessel shipping - can overwinter in McM.</v>
      </c>
      <c r="E34" s="23">
        <v>240</v>
      </c>
      <c r="F34" s="23">
        <v>96</v>
      </c>
      <c r="G34" s="23">
        <v>96</v>
      </c>
      <c r="H34" s="23">
        <v>1</v>
      </c>
      <c r="I34" s="22">
        <v>1280</v>
      </c>
      <c r="J34" s="22">
        <v>12000</v>
      </c>
      <c r="K34" s="4">
        <v>12000</v>
      </c>
      <c r="L34" s="148" t="str">
        <v>estimated</v>
      </c>
      <c r="M34" s="170" t="str">
        <v/>
      </c>
      <c r="N34" s="163" t="str">
        <v xml:space="preserve"> U. Wisc. Madison</v>
      </c>
      <c r="O34" s="156" t="str">
        <v/>
      </c>
      <c r="P34" s="160" t="str">
        <v>UWM - PTH</v>
      </c>
      <c r="Q34" s="169">
        <v>44880</v>
      </c>
      <c r="R34" s="151" t="str">
        <v>Truck</v>
      </c>
      <c r="S34" s="153" t="str">
        <v>PTH - MCM</v>
      </c>
      <c r="T34" s="153" t="str">
        <v/>
      </c>
      <c r="U34" s="153" t="str">
        <v>USAP Vessel</v>
      </c>
      <c r="V34" s="155" t="str">
        <v>USAP Vessel</v>
      </c>
      <c r="W34" s="155" t="str">
        <v>-</v>
      </c>
      <c r="X34" s="155" t="str">
        <v>-</v>
      </c>
      <c r="Y34" s="162">
        <v>44963</v>
      </c>
      <c r="Z34" s="157" t="str">
        <v/>
      </c>
      <c r="AA34" s="147" t="str">
        <v>LC-130/SPoT</v>
      </c>
      <c r="AB34" s="156">
        <v>45261</v>
      </c>
      <c r="AC34" s="147" t="str">
        <v>Yes</v>
      </c>
      <c r="AD34" s="147" t="str">
        <v>FY23 inter</v>
      </c>
      <c r="AE34" s="147" t="str">
        <v>FY24 intra</v>
      </c>
      <c r="AF34" s="147" t="str">
        <v>D. Gibson</v>
      </c>
      <c r="AG34" s="147">
        <v>44477</v>
      </c>
      <c r="AH34" s="147" t="str">
        <v>I. McEwen</v>
      </c>
      <c r="AI34" s="147">
        <v>44477</v>
      </c>
      <c r="AJ34" s="147" t="str">
        <v>Sensor Handling Facility construction scheduled to begin mid-December FY24</v>
      </c>
      <c r="AK34" s="61" t="str">
        <v/>
      </c>
    </row>
    <row r="35" spans="1:37" ht="23.25" hidden="1" customHeight="1">
      <c r="A35" s="25">
        <v>1.2</v>
      </c>
      <c r="B35" s="48" t="str">
        <v/>
      </c>
      <c r="C35" s="1" t="str">
        <v xml:space="preserve">Spare Combo cable </v>
      </c>
      <c r="D35" s="3" t="str">
        <v>Spare cable for Return Water Cable Reel - on spool</v>
      </c>
      <c r="E35" s="23">
        <v>72</v>
      </c>
      <c r="F35" s="23">
        <v>72</v>
      </c>
      <c r="G35" s="23">
        <v>72</v>
      </c>
      <c r="H35" s="23">
        <v>1</v>
      </c>
      <c r="I35" s="22">
        <v>216</v>
      </c>
      <c r="J35" s="22">
        <v>3000</v>
      </c>
      <c r="K35" s="4">
        <v>3000</v>
      </c>
      <c r="L35" s="23" t="str">
        <v>actual</v>
      </c>
      <c r="M35" s="6" t="str">
        <v/>
      </c>
      <c r="N35" s="163" t="str">
        <v xml:space="preserve"> U. Wisc. Madison</v>
      </c>
      <c r="O35" s="156" t="str">
        <v/>
      </c>
      <c r="P35" s="151" t="str">
        <v>UWM-PTH</v>
      </c>
      <c r="Q35" s="169">
        <v>44880</v>
      </c>
      <c r="R35" s="151" t="str">
        <v>Truck</v>
      </c>
      <c r="S35" s="153" t="str">
        <v>PTH - MCM</v>
      </c>
      <c r="T35" s="153" t="str">
        <v/>
      </c>
      <c r="U35" s="153" t="str">
        <v>USAP Vessel</v>
      </c>
      <c r="V35" s="155" t="str">
        <v>USAP Vessel</v>
      </c>
      <c r="W35" s="155" t="str">
        <v/>
      </c>
      <c r="X35" s="155" t="str">
        <v>-</v>
      </c>
      <c r="Y35" s="162">
        <v>45328</v>
      </c>
      <c r="Z35" s="157" t="str">
        <v/>
      </c>
      <c r="AA35" s="147" t="str">
        <v>LC-130/SPoT</v>
      </c>
      <c r="AB35" s="156">
        <v>45334</v>
      </c>
      <c r="AC35" s="147" t="str">
        <v>No</v>
      </c>
      <c r="AD35" s="147" t="str">
        <v>FY24 inter</v>
      </c>
      <c r="AE35" s="147" t="str">
        <v>FY24 intra</v>
      </c>
      <c r="AF35" s="147" t="str">
        <v>D. Gibson</v>
      </c>
      <c r="AG35" s="147">
        <v>44477</v>
      </c>
      <c r="AH35" s="147" t="str">
        <v>I. McEwen</v>
      </c>
      <c r="AI35" s="147">
        <v>44477</v>
      </c>
      <c r="AJ35" s="147" t="str">
        <v>Spare required for drill season</v>
      </c>
      <c r="AK35" s="147" t="str">
        <v/>
      </c>
    </row>
    <row r="36" spans="1:37" ht="26.45" hidden="1" customHeight="1">
      <c r="A36" s="25">
        <v>1.2</v>
      </c>
      <c r="B36" s="49" t="str">
        <v/>
      </c>
      <c r="C36" s="3" t="str">
        <v>Spare Drill Cable</v>
      </c>
      <c r="D36" s="3" t="str">
        <v>Standard vessel shipping - can overwinter in McM. Cable on steel spool.</v>
      </c>
      <c r="E36" s="23">
        <v>83</v>
      </c>
      <c r="F36" s="23">
        <v>83</v>
      </c>
      <c r="G36" s="23">
        <v>61</v>
      </c>
      <c r="H36" s="23">
        <v>1</v>
      </c>
      <c r="I36" s="22">
        <v>243.1880787037037</v>
      </c>
      <c r="J36" s="22">
        <v>6835</v>
      </c>
      <c r="K36" s="4">
        <v>6835</v>
      </c>
      <c r="L36" s="23" t="str">
        <v>actual</v>
      </c>
      <c r="M36" s="6" t="str">
        <v/>
      </c>
      <c r="N36" s="163" t="str">
        <v xml:space="preserve"> U. Wisc. Madison</v>
      </c>
      <c r="O36" s="156" t="str">
        <v/>
      </c>
      <c r="P36" s="151" t="str">
        <v>UWM-PTH</v>
      </c>
      <c r="Q36" s="169">
        <v>44880</v>
      </c>
      <c r="R36" s="151" t="str">
        <v>Truck</v>
      </c>
      <c r="S36" s="153" t="str">
        <v>PTH - MCM</v>
      </c>
      <c r="T36" s="153" t="str">
        <v/>
      </c>
      <c r="U36" s="153" t="str">
        <v>USAP Vessel</v>
      </c>
      <c r="V36" s="155" t="str">
        <v>USAP Vessel</v>
      </c>
      <c r="W36" s="155" t="str">
        <v/>
      </c>
      <c r="X36" s="155" t="str">
        <v>-</v>
      </c>
      <c r="Y36" s="162">
        <v>45328</v>
      </c>
      <c r="Z36" s="157" t="str">
        <v/>
      </c>
      <c r="AA36" s="147" t="str">
        <v>LC-130/SPoT</v>
      </c>
      <c r="AB36" s="156">
        <v>45334</v>
      </c>
      <c r="AC36" s="147" t="str">
        <v>No</v>
      </c>
      <c r="AD36" s="147" t="str">
        <v>FY24 inter</v>
      </c>
      <c r="AE36" s="147" t="str">
        <v>FY24 intra</v>
      </c>
      <c r="AF36" s="147" t="str">
        <v>D. Gibson</v>
      </c>
      <c r="AG36" s="147">
        <v>44477</v>
      </c>
      <c r="AH36" s="147" t="str">
        <v>I. McEwen</v>
      </c>
      <c r="AI36" s="147">
        <v>44477</v>
      </c>
      <c r="AJ36" s="147" t="str">
        <v>Spare required for drill season</v>
      </c>
      <c r="AK36" s="147" t="str">
        <v/>
      </c>
    </row>
    <row r="37" spans="1:37" ht="31.5" hidden="1">
      <c r="A37" s="25">
        <v>1.2</v>
      </c>
      <c r="B37" s="48" t="str">
        <v/>
      </c>
      <c r="C37" s="3" t="str">
        <v>Computing/controls components</v>
      </c>
      <c r="D37" s="3" t="str">
        <v>Computing and controls equipment (Motor drives and other sensitive electronics) - Do Not Freeze</v>
      </c>
      <c r="E37" s="4">
        <v>96</v>
      </c>
      <c r="F37" s="4">
        <v>48</v>
      </c>
      <c r="G37" s="4">
        <v>48</v>
      </c>
      <c r="H37" s="23">
        <v>1</v>
      </c>
      <c r="I37" s="22">
        <v>128</v>
      </c>
      <c r="J37" s="22">
        <v>3000</v>
      </c>
      <c r="K37" s="4">
        <v>3000</v>
      </c>
      <c r="L37" s="23" t="str">
        <v>estimated</v>
      </c>
      <c r="M37" s="6" t="str">
        <v>DNF</v>
      </c>
      <c r="N37" s="163" t="str">
        <v xml:space="preserve"> U. Wisc. Madison</v>
      </c>
      <c r="O37" s="156" t="str">
        <v/>
      </c>
      <c r="P37" s="160" t="str">
        <v>UWM - PTH</v>
      </c>
      <c r="Q37" s="169">
        <v>45139</v>
      </c>
      <c r="R37" s="151" t="str">
        <v>Truck</v>
      </c>
      <c r="S37" s="152" t="str">
        <v>PTH - CHC</v>
      </c>
      <c r="T37" s="153" t="str">
        <v/>
      </c>
      <c r="U37" s="153" t="str">
        <v>ComSur</v>
      </c>
      <c r="V37" s="154" t="str">
        <v>CHC-MCM</v>
      </c>
      <c r="W37" s="155" t="str">
        <v/>
      </c>
      <c r="X37" s="155" t="str">
        <v>USAP Air</v>
      </c>
      <c r="Y37" s="156">
        <v>45231</v>
      </c>
      <c r="Z37" s="157" t="str">
        <v/>
      </c>
      <c r="AA37" s="147" t="str">
        <v>LC-130</v>
      </c>
      <c r="AB37" s="156">
        <v>45245</v>
      </c>
      <c r="AC37" s="147" t="str">
        <v>Yes</v>
      </c>
      <c r="AD37" s="147" t="str">
        <v>FY24 inter</v>
      </c>
      <c r="AE37" s="147" t="str">
        <v>FY24 intra</v>
      </c>
      <c r="AF37" s="147" t="str">
        <v>D. Gibson</v>
      </c>
      <c r="AG37" s="147">
        <v>44477</v>
      </c>
      <c r="AH37" s="147" t="str">
        <v>I. McEwen</v>
      </c>
      <c r="AI37" s="147">
        <v>44477</v>
      </c>
      <c r="AJ37" s="147" t="str">
        <v>Required onsite in FW YR 2 to support controls system tasking</v>
      </c>
      <c r="AK37" s="147" t="str">
        <v/>
      </c>
    </row>
    <row r="38" spans="1:37" ht="31.5" hidden="1">
      <c r="A38" s="25">
        <v>1.2</v>
      </c>
      <c r="B38" s="48" t="str">
        <v/>
      </c>
      <c r="C38" s="3" t="str">
        <v>Driller resupply/refit components -  8'  Container</v>
      </c>
      <c r="D38" s="3" t="str">
        <v>8' Mini Milvan; Consumables/drill components</v>
      </c>
      <c r="E38" s="4">
        <v>96</v>
      </c>
      <c r="F38" s="4">
        <v>86</v>
      </c>
      <c r="G38" s="4">
        <v>96</v>
      </c>
      <c r="H38" s="23">
        <v>1</v>
      </c>
      <c r="I38" s="22">
        <v>458.66666666666669</v>
      </c>
      <c r="J38" s="22">
        <v>6500</v>
      </c>
      <c r="K38" s="4">
        <v>6500</v>
      </c>
      <c r="L38" s="23" t="str">
        <v>estimated</v>
      </c>
      <c r="M38" s="6" t="str">
        <v/>
      </c>
      <c r="N38" s="163" t="str">
        <v xml:space="preserve"> U. Wisc. Madison</v>
      </c>
      <c r="O38" s="156" t="str">
        <v/>
      </c>
      <c r="P38" s="160" t="str">
        <v>UWM - PTH</v>
      </c>
      <c r="Q38" s="169">
        <v>45139</v>
      </c>
      <c r="R38" s="151" t="str">
        <v>Truck</v>
      </c>
      <c r="S38" s="152" t="str">
        <v>PTH - CHC</v>
      </c>
      <c r="T38" s="153" t="str">
        <v/>
      </c>
      <c r="U38" s="153" t="str">
        <v>ComSur</v>
      </c>
      <c r="V38" s="154" t="str">
        <v>CHC-MCM</v>
      </c>
      <c r="W38" s="155" t="str">
        <v/>
      </c>
      <c r="X38" s="155" t="str">
        <v>USAP Air</v>
      </c>
      <c r="Y38" s="156">
        <v>45231</v>
      </c>
      <c r="Z38" s="157" t="str">
        <v/>
      </c>
      <c r="AA38" s="147" t="str">
        <v>LC-130</v>
      </c>
      <c r="AB38" s="156">
        <v>45245</v>
      </c>
      <c r="AC38" s="147" t="str">
        <v>Yes</v>
      </c>
      <c r="AD38" s="147" t="str">
        <v>FY24 inter</v>
      </c>
      <c r="AE38" s="147" t="str">
        <v>FY24 intra</v>
      </c>
      <c r="AF38" s="147" t="str">
        <v>D. Gibson</v>
      </c>
      <c r="AG38" s="147">
        <v>44477</v>
      </c>
      <c r="AH38" s="147" t="str">
        <v>I. McEwen</v>
      </c>
      <c r="AI38" s="147">
        <v>44477</v>
      </c>
      <c r="AJ38" s="147" t="str">
        <v>Items identifed in prior field season - 8' container moves with contents overland or by air</v>
      </c>
      <c r="AK38" s="147" t="str">
        <v/>
      </c>
    </row>
    <row r="39" spans="1:37" ht="31.5" hidden="1">
      <c r="A39" s="25">
        <v>1.2</v>
      </c>
      <c r="B39" s="48" t="str">
        <v/>
      </c>
      <c r="C39" s="3" t="str">
        <v>Drill refit components</v>
      </c>
      <c r="D39" s="3" t="str">
        <v>Single crate. Consumables/drill refit components</v>
      </c>
      <c r="E39" s="23">
        <v>96</v>
      </c>
      <c r="F39" s="23">
        <v>48</v>
      </c>
      <c r="G39" s="23">
        <v>48</v>
      </c>
      <c r="H39" s="23">
        <v>1</v>
      </c>
      <c r="I39" s="22">
        <v>128</v>
      </c>
      <c r="J39" s="22">
        <v>3000</v>
      </c>
      <c r="K39" s="4">
        <v>3000</v>
      </c>
      <c r="L39" s="148" t="str">
        <v>estimated</v>
      </c>
      <c r="M39" s="170" t="str">
        <v/>
      </c>
      <c r="N39" s="163" t="str">
        <v xml:space="preserve"> U. Wisc. Madison</v>
      </c>
      <c r="O39" s="156" t="str">
        <v/>
      </c>
      <c r="P39" s="151" t="str">
        <v>UWM-PTH</v>
      </c>
      <c r="Q39" s="169">
        <v>45139</v>
      </c>
      <c r="R39" s="151" t="str">
        <v>Truck</v>
      </c>
      <c r="S39" s="153" t="str">
        <v>PTH - CHC</v>
      </c>
      <c r="T39" s="153" t="str">
        <v/>
      </c>
      <c r="U39" s="153" t="str">
        <v>Comsur</v>
      </c>
      <c r="V39" s="155" t="str">
        <v>CHC-MCM</v>
      </c>
      <c r="W39" s="155" t="str">
        <v/>
      </c>
      <c r="X39" s="155" t="str">
        <v>USAP Air</v>
      </c>
      <c r="Y39" s="156">
        <v>45231</v>
      </c>
      <c r="Z39" s="157" t="str">
        <v/>
      </c>
      <c r="AA39" s="163" t="str">
        <v>LC-130</v>
      </c>
      <c r="AB39" s="156">
        <v>45245</v>
      </c>
      <c r="AC39" s="147" t="str">
        <v>Yes</v>
      </c>
      <c r="AD39" s="147" t="str">
        <v>FY24 inter</v>
      </c>
      <c r="AE39" s="147" t="str">
        <v>FY24 intra</v>
      </c>
      <c r="AF39" s="147" t="str">
        <v>D. Gibson</v>
      </c>
      <c r="AG39" s="147">
        <v>44477</v>
      </c>
      <c r="AH39" s="147" t="str">
        <v>I. McEwen</v>
      </c>
      <c r="AI39" s="147">
        <v>44477</v>
      </c>
      <c r="AJ39" s="147" t="str">
        <v>Items identifed in prior field season</v>
      </c>
      <c r="AK39" s="147" t="str">
        <v/>
      </c>
    </row>
    <row r="40" spans="1:37" ht="23.25" hidden="1" customHeight="1">
      <c r="A40" s="25">
        <v>1.2</v>
      </c>
      <c r="B40" s="48" t="str">
        <v/>
      </c>
      <c r="C40" s="18" t="str">
        <v>Drill Heads DNF - X</v>
      </c>
      <c r="D40" s="185" t="str">
        <v>Drill Heads for winterover storage - ICL  - Do Not Freeze</v>
      </c>
      <c r="E40" s="23">
        <v>192</v>
      </c>
      <c r="F40" s="23">
        <v>24</v>
      </c>
      <c r="G40" s="23">
        <v>24</v>
      </c>
      <c r="H40" s="23">
        <v>1</v>
      </c>
      <c r="I40" s="22">
        <v>64</v>
      </c>
      <c r="J40" s="22">
        <v>1060</v>
      </c>
      <c r="K40" s="4">
        <v>1060</v>
      </c>
      <c r="L40" s="148" t="str">
        <v>actual</v>
      </c>
      <c r="M40" s="170" t="str">
        <v>DNF</v>
      </c>
      <c r="N40" s="163" t="str">
        <v xml:space="preserve"> U. Wisc. Madison</v>
      </c>
      <c r="O40" s="156" t="str">
        <v/>
      </c>
      <c r="P40" s="151" t="str">
        <v>UWM-PTH</v>
      </c>
      <c r="Q40" s="169">
        <v>44880</v>
      </c>
      <c r="R40" s="151" t="str">
        <v>Truck</v>
      </c>
      <c r="S40" s="153" t="str">
        <v>PTH - MCM</v>
      </c>
      <c r="T40" s="153" t="str">
        <v/>
      </c>
      <c r="U40" s="153" t="str">
        <v>USAP Vessel</v>
      </c>
      <c r="V40" s="155" t="str">
        <v>USAP Vessel</v>
      </c>
      <c r="W40" s="155" t="str">
        <v/>
      </c>
      <c r="X40" s="155" t="str">
        <v>-</v>
      </c>
      <c r="Y40" s="162">
        <v>44963</v>
      </c>
      <c r="Z40" s="157" t="str">
        <v/>
      </c>
      <c r="AA40" s="163" t="str">
        <v>LC-130</v>
      </c>
      <c r="AB40" s="156">
        <v>44969</v>
      </c>
      <c r="AC40" s="147" t="str">
        <v>Yes</v>
      </c>
      <c r="AD40" s="147" t="str">
        <v>FY23 inter</v>
      </c>
      <c r="AE40" s="147" t="str">
        <v>FY23 intra</v>
      </c>
      <c r="AF40" s="147" t="str">
        <v>D. Gibson</v>
      </c>
      <c r="AG40" s="147">
        <v>44477</v>
      </c>
      <c r="AH40" s="147" t="str">
        <v>I. McEwen</v>
      </c>
      <c r="AI40" s="147">
        <v>44477</v>
      </c>
      <c r="AJ40" s="147" t="str">
        <v>One drill head shipped one year early for ull system wet-test</v>
      </c>
      <c r="AK40" s="147" t="str">
        <v/>
      </c>
    </row>
    <row r="41" spans="1:37" ht="23.25" hidden="1" customHeight="1">
      <c r="A41" s="25">
        <v>1.2</v>
      </c>
      <c r="B41" s="48" t="str">
        <v/>
      </c>
      <c r="C41" s="18" t="str">
        <v>Drill Heads DNF - Y</v>
      </c>
      <c r="D41" s="185" t="str">
        <v>Drill Heads for winterover storage - ICL  - Do Not Freeze</v>
      </c>
      <c r="E41" s="23">
        <v>192</v>
      </c>
      <c r="F41" s="23">
        <v>24</v>
      </c>
      <c r="G41" s="23">
        <v>24</v>
      </c>
      <c r="H41" s="23">
        <v>1</v>
      </c>
      <c r="I41" s="22">
        <v>64</v>
      </c>
      <c r="J41" s="22">
        <v>1060</v>
      </c>
      <c r="K41" s="4">
        <v>1060</v>
      </c>
      <c r="L41" s="148" t="str">
        <v>actual</v>
      </c>
      <c r="M41" s="170" t="str">
        <v>DNF</v>
      </c>
      <c r="N41" s="163" t="str">
        <v xml:space="preserve"> U. Wisc. Madison</v>
      </c>
      <c r="O41" s="156" t="str">
        <v/>
      </c>
      <c r="P41" s="151" t="str">
        <v>UWM-PTH</v>
      </c>
      <c r="Q41" s="169">
        <v>45245</v>
      </c>
      <c r="R41" s="151" t="str">
        <v>Truck</v>
      </c>
      <c r="S41" s="153" t="str">
        <v>PTH - MCM</v>
      </c>
      <c r="T41" s="153" t="str">
        <v/>
      </c>
      <c r="U41" s="153" t="str">
        <v>USAP Vessel</v>
      </c>
      <c r="V41" s="155" t="str">
        <v>USAP Vessel</v>
      </c>
      <c r="W41" s="155" t="str">
        <v/>
      </c>
      <c r="X41" s="155" t="str">
        <v>-</v>
      </c>
      <c r="Y41" s="162">
        <v>45328</v>
      </c>
      <c r="Z41" s="157" t="str">
        <v/>
      </c>
      <c r="AA41" s="163" t="str">
        <v>LC-130</v>
      </c>
      <c r="AB41" s="156">
        <v>45334</v>
      </c>
      <c r="AC41" s="147" t="str">
        <v>Yes</v>
      </c>
      <c r="AD41" s="147" t="str">
        <v>FY24 inter</v>
      </c>
      <c r="AE41" s="147" t="str">
        <v>FY24 intra</v>
      </c>
      <c r="AF41" s="147" t="str">
        <v>D. Gibson</v>
      </c>
      <c r="AG41" s="147">
        <v>44477</v>
      </c>
      <c r="AH41" s="147" t="str">
        <v>I. McEwen</v>
      </c>
      <c r="AI41" s="147">
        <v>44477</v>
      </c>
      <c r="AJ41" s="147" t="str">
        <v/>
      </c>
      <c r="AK41" s="147" t="str">
        <v/>
      </c>
    </row>
    <row r="42" spans="1:37" ht="22.5" hidden="1" customHeight="1">
      <c r="A42" s="25">
        <v>1.2</v>
      </c>
      <c r="B42" s="48" t="str">
        <v/>
      </c>
      <c r="C42" s="18" t="str">
        <v>Drill Heads DNF - R</v>
      </c>
      <c r="D42" s="185" t="str">
        <v xml:space="preserve">Drill Heads for winterover storage - ICL  - Do Not Freeze </v>
      </c>
      <c r="E42" s="23">
        <v>192</v>
      </c>
      <c r="F42" s="23">
        <v>24</v>
      </c>
      <c r="G42" s="23">
        <v>24</v>
      </c>
      <c r="H42" s="23">
        <v>1</v>
      </c>
      <c r="I42" s="22">
        <v>64</v>
      </c>
      <c r="J42" s="22">
        <v>1060</v>
      </c>
      <c r="K42" s="4">
        <v>1060</v>
      </c>
      <c r="L42" s="148" t="str">
        <v>actual</v>
      </c>
      <c r="M42" s="170" t="str">
        <v>DNF</v>
      </c>
      <c r="N42" s="163" t="str">
        <v xml:space="preserve"> U. Wisc. Madison</v>
      </c>
      <c r="O42" s="156" t="str">
        <v/>
      </c>
      <c r="P42" s="151" t="str">
        <v>UWM-PTH</v>
      </c>
      <c r="Q42" s="169">
        <v>45245</v>
      </c>
      <c r="R42" s="151" t="str">
        <v>Truck</v>
      </c>
      <c r="S42" s="153" t="str">
        <v>PTH - MCM</v>
      </c>
      <c r="T42" s="153" t="str">
        <v/>
      </c>
      <c r="U42" s="153" t="str">
        <v>USAP Vessel</v>
      </c>
      <c r="V42" s="155" t="str">
        <v>USAP Vessel</v>
      </c>
      <c r="W42" s="155" t="str">
        <v/>
      </c>
      <c r="X42" s="155" t="str">
        <v>-</v>
      </c>
      <c r="Y42" s="162">
        <v>45328</v>
      </c>
      <c r="Z42" s="157" t="str">
        <v/>
      </c>
      <c r="AA42" s="163" t="str">
        <v>LC-130</v>
      </c>
      <c r="AB42" s="156">
        <v>45334</v>
      </c>
      <c r="AC42" s="147" t="str">
        <v>Yes</v>
      </c>
      <c r="AD42" s="147" t="str">
        <v>FY24 inter</v>
      </c>
      <c r="AE42" s="147" t="str">
        <v>FY24 intra</v>
      </c>
      <c r="AF42" s="147" t="str">
        <v>D. Gibson</v>
      </c>
      <c r="AG42" s="147">
        <v>44477</v>
      </c>
      <c r="AH42" s="147" t="str">
        <v>I. McEwen</v>
      </c>
      <c r="AI42" s="147">
        <v>44477</v>
      </c>
      <c r="AJ42" s="147" t="str">
        <v/>
      </c>
      <c r="AK42" s="147" t="str">
        <v/>
      </c>
    </row>
    <row r="43" spans="1:37" ht="34.5" customHeight="1">
      <c r="A43" s="25">
        <v>1.2</v>
      </c>
      <c r="B43" s="48" t="str">
        <v/>
      </c>
      <c r="C43" s="3" t="str">
        <v>Computing/controls components</v>
      </c>
      <c r="D43" s="185" t="str">
        <v>Computing and controls equipment (Sensor, motor drives and other sensitive electronics) - Do Not Freeze</v>
      </c>
      <c r="E43" s="4">
        <v>96</v>
      </c>
      <c r="F43" s="4">
        <v>48</v>
      </c>
      <c r="G43" s="4">
        <v>48</v>
      </c>
      <c r="H43" s="23">
        <v>1</v>
      </c>
      <c r="I43" s="22">
        <v>128</v>
      </c>
      <c r="J43" s="22">
        <v>3000</v>
      </c>
      <c r="K43" s="4">
        <v>3000</v>
      </c>
      <c r="L43" s="23" t="str">
        <v>estimated</v>
      </c>
      <c r="M43" s="6" t="str">
        <v>DNF</v>
      </c>
      <c r="N43" s="163" t="str">
        <v xml:space="preserve"> U. Wisc. Madison</v>
      </c>
      <c r="O43" s="156" t="str">
        <v/>
      </c>
      <c r="P43" s="160" t="str">
        <v>UWM - PTH</v>
      </c>
      <c r="Q43" s="169">
        <v>45505</v>
      </c>
      <c r="R43" s="151" t="str">
        <v>Truck</v>
      </c>
      <c r="S43" s="152" t="str">
        <v>PTH - CHC</v>
      </c>
      <c r="T43" s="153" t="str">
        <v/>
      </c>
      <c r="U43" s="153" t="str">
        <v>ComSur</v>
      </c>
      <c r="V43" s="154" t="str">
        <v>CHC-MCM</v>
      </c>
      <c r="W43" s="155" t="str">
        <v/>
      </c>
      <c r="X43" s="155" t="str">
        <v>USAP Air</v>
      </c>
      <c r="Y43" s="156">
        <v>45597</v>
      </c>
      <c r="Z43" s="157" t="str">
        <v/>
      </c>
      <c r="AA43" s="147" t="str">
        <v>LC-130</v>
      </c>
      <c r="AB43" s="156">
        <v>45611</v>
      </c>
      <c r="AC43" s="147" t="str">
        <v>Yes</v>
      </c>
      <c r="AD43" s="147" t="str">
        <v>FY25 inter</v>
      </c>
      <c r="AE43" s="147" t="str">
        <v>FY25 intra</v>
      </c>
      <c r="AF43" s="147" t="str">
        <v>D. Gibson</v>
      </c>
      <c r="AG43" s="156">
        <v>44477</v>
      </c>
      <c r="AH43" s="147" t="str">
        <v>I. McEwen</v>
      </c>
      <c r="AI43" s="156">
        <v>44477</v>
      </c>
      <c r="AJ43" s="147" t="str">
        <v/>
      </c>
      <c r="AK43" s="147" t="str">
        <v/>
      </c>
    </row>
    <row r="44" spans="1:37" ht="21.75" hidden="1" customHeight="1">
      <c r="A44" s="67">
        <v>1.2</v>
      </c>
      <c r="B44" s="68" t="str">
        <v/>
      </c>
      <c r="C44" s="19" t="str">
        <v xml:space="preserve">Installation Hardware  87-93 </v>
      </c>
      <c r="D44" s="186" t="str">
        <v>Installation hardware for winterover storage at Pole</v>
      </c>
      <c r="E44" s="69">
        <v>96</v>
      </c>
      <c r="F44" s="69">
        <v>48</v>
      </c>
      <c r="G44" s="69">
        <v>48</v>
      </c>
      <c r="H44" s="23">
        <v>7</v>
      </c>
      <c r="I44" s="22">
        <v>896</v>
      </c>
      <c r="J44" s="22">
        <v>1000</v>
      </c>
      <c r="K44" s="4">
        <v>7000</v>
      </c>
      <c r="L44" s="178" t="str">
        <v>estimated</v>
      </c>
      <c r="M44" s="7" t="str">
        <v/>
      </c>
      <c r="N44" s="163" t="str">
        <v xml:space="preserve"> U. Wisc. Madison</v>
      </c>
      <c r="O44" s="156" t="str">
        <v/>
      </c>
      <c r="P44" s="160" t="str">
        <v>UWM - PTH</v>
      </c>
      <c r="Q44" s="169">
        <v>45245</v>
      </c>
      <c r="R44" s="151" t="str">
        <v>Truck</v>
      </c>
      <c r="S44" s="152" t="str">
        <v>PTH - MCM</v>
      </c>
      <c r="T44" s="153" t="str">
        <v/>
      </c>
      <c r="U44" s="153" t="str">
        <v>USAP Vessel</v>
      </c>
      <c r="V44" s="155" t="str">
        <v>USAP Vessel</v>
      </c>
      <c r="W44" s="155" t="str">
        <v/>
      </c>
      <c r="X44" s="155" t="str">
        <v>-</v>
      </c>
      <c r="Y44" s="162">
        <v>45328</v>
      </c>
      <c r="Z44" s="157" t="str">
        <v/>
      </c>
      <c r="AA44" s="163" t="str">
        <v>LC-130</v>
      </c>
      <c r="AB44" s="156">
        <v>45337</v>
      </c>
      <c r="AC44" s="147" t="str">
        <v>Yes</v>
      </c>
      <c r="AD44" s="147" t="str">
        <v>FY24 inter</v>
      </c>
      <c r="AE44" s="147" t="str">
        <v>FY24 intra</v>
      </c>
      <c r="AF44" s="147" t="str">
        <v>D. Tosi</v>
      </c>
      <c r="AG44" s="147">
        <v>44461</v>
      </c>
      <c r="AH44" s="183" t="str">
        <v>I. McEwen</v>
      </c>
      <c r="AI44" s="183">
        <v>44461</v>
      </c>
      <c r="AJ44" s="147" t="str">
        <v/>
      </c>
      <c r="AK44" s="147" t="str">
        <v/>
      </c>
    </row>
    <row r="45" spans="1:37" ht="32.450000000000003" hidden="1" customHeight="1">
      <c r="A45" s="67">
        <v>1.2</v>
      </c>
      <c r="B45" s="68" t="str">
        <v/>
      </c>
      <c r="C45" s="19" t="str">
        <v xml:space="preserve">Installation Weights  87-93 </v>
      </c>
      <c r="D45" s="19" t="str">
        <v>Installation weights for winterover storage at Pole</v>
      </c>
      <c r="E45" s="69">
        <v>36</v>
      </c>
      <c r="F45" s="69">
        <v>24</v>
      </c>
      <c r="G45" s="69">
        <v>24</v>
      </c>
      <c r="H45" s="23">
        <v>7</v>
      </c>
      <c r="I45" s="22">
        <v>84</v>
      </c>
      <c r="J45" s="22">
        <v>785.71428571428567</v>
      </c>
      <c r="K45" s="4">
        <v>5500</v>
      </c>
      <c r="L45" s="69" t="str">
        <v>estimated</v>
      </c>
      <c r="M45" s="7" t="str">
        <v/>
      </c>
      <c r="N45" s="163" t="str">
        <v xml:space="preserve"> U. Wisc. Madison</v>
      </c>
      <c r="O45" s="156" t="str">
        <v/>
      </c>
      <c r="P45" s="160" t="str">
        <v>UWM - PTH</v>
      </c>
      <c r="Q45" s="169">
        <v>45245</v>
      </c>
      <c r="R45" s="151" t="str">
        <v>Truck</v>
      </c>
      <c r="S45" s="152" t="str">
        <v>PTH - MCM</v>
      </c>
      <c r="T45" s="153" t="str">
        <v/>
      </c>
      <c r="U45" s="153" t="str">
        <v>USAP Vessel</v>
      </c>
      <c r="V45" s="155" t="str">
        <v>USAP Vessel</v>
      </c>
      <c r="W45" s="155" t="str">
        <v/>
      </c>
      <c r="X45" s="155" t="str">
        <v>-</v>
      </c>
      <c r="Y45" s="162">
        <v>45328</v>
      </c>
      <c r="Z45" s="157" t="str">
        <v/>
      </c>
      <c r="AA45" s="163" t="str">
        <v>LC-130</v>
      </c>
      <c r="AB45" s="156">
        <v>45337</v>
      </c>
      <c r="AC45" s="147" t="str">
        <v>Yes</v>
      </c>
      <c r="AD45" s="147" t="str">
        <v>FY24 inter</v>
      </c>
      <c r="AE45" s="147" t="str">
        <v>FY24 intra</v>
      </c>
      <c r="AF45" s="147" t="str">
        <v>D. Tosi</v>
      </c>
      <c r="AG45" s="147">
        <v>44461</v>
      </c>
      <c r="AH45" s="183" t="str">
        <v>I. McEwen</v>
      </c>
      <c r="AI45" s="183">
        <v>44461</v>
      </c>
      <c r="AJ45" s="147" t="str">
        <v/>
      </c>
      <c r="AK45" s="147" t="str">
        <v/>
      </c>
    </row>
    <row r="46" spans="1:37" ht="31.5" hidden="1">
      <c r="A46" s="25">
        <v>1.5</v>
      </c>
      <c r="B46" s="48" t="str">
        <v/>
      </c>
      <c r="C46" s="3" t="str">
        <v>Calibration/Special Devices 87-88</v>
      </c>
      <c r="D46" s="3" t="str">
        <v>3+1 PencilBeams from UW, 2+1 pDOM and 1+1 LOMs - Do Not Deep Freeze</v>
      </c>
      <c r="E46" s="23">
        <v>58</v>
      </c>
      <c r="F46" s="23">
        <v>38</v>
      </c>
      <c r="G46" s="148">
        <v>41</v>
      </c>
      <c r="H46" s="23">
        <v>1</v>
      </c>
      <c r="I46" s="22">
        <v>52.293981481481481</v>
      </c>
      <c r="J46" s="22">
        <v>836</v>
      </c>
      <c r="K46" s="4">
        <v>836</v>
      </c>
      <c r="L46" s="23" t="str">
        <v>use mDOM as estimate</v>
      </c>
      <c r="M46" s="6" t="str">
        <v>DNDF [-40C]</v>
      </c>
      <c r="N46" s="163" t="str">
        <v xml:space="preserve"> U. Wisc. Madison</v>
      </c>
      <c r="O46" s="156" t="str">
        <v/>
      </c>
      <c r="P46" s="160" t="str">
        <v>UWM - PTH</v>
      </c>
      <c r="Q46" s="169">
        <v>45139</v>
      </c>
      <c r="R46" s="151" t="str">
        <v>Truck</v>
      </c>
      <c r="S46" s="152" t="str">
        <v>PTH - CHC</v>
      </c>
      <c r="T46" s="153" t="str">
        <v/>
      </c>
      <c r="U46" s="153" t="str">
        <v>ComSur</v>
      </c>
      <c r="V46" s="155" t="str">
        <v>CHC-MCM</v>
      </c>
      <c r="W46" s="155" t="str">
        <v/>
      </c>
      <c r="X46" s="155" t="str">
        <v>USAP Air</v>
      </c>
      <c r="Y46" s="156">
        <v>45231</v>
      </c>
      <c r="Z46" s="157" t="str">
        <v/>
      </c>
      <c r="AA46" s="147" t="str">
        <v>LC-130</v>
      </c>
      <c r="AB46" s="156">
        <v>45275</v>
      </c>
      <c r="AC46" s="147" t="str">
        <v>Yes</v>
      </c>
      <c r="AD46" s="147" t="str">
        <v>FY24 inter</v>
      </c>
      <c r="AE46" s="147" t="str">
        <v>FY24 intra</v>
      </c>
      <c r="AF46" s="147" t="str">
        <v>D. Williams</v>
      </c>
      <c r="AG46" s="183">
        <v>44482</v>
      </c>
      <c r="AH46" s="147" t="str">
        <v>D. Tosi</v>
      </c>
      <c r="AI46" s="183">
        <v>44482</v>
      </c>
      <c r="AJ46" s="183" t="str">
        <v/>
      </c>
      <c r="AK46" s="147" t="str">
        <v/>
      </c>
    </row>
    <row r="47" spans="1:37" ht="63" hidden="1">
      <c r="A47" s="25">
        <v>1.3</v>
      </c>
      <c r="B47" s="48" t="str">
        <v/>
      </c>
      <c r="C47" s="3" t="str">
        <v>Special Devices 87-88</v>
      </c>
      <c r="D47" s="3" t="str">
        <v>Special devices for 2 strings from UW (4+1 Radio Pulsers (all strings) 1+1 Radio Receivers, 3+1 FOM)  - Do Not Deep Freeze</v>
      </c>
      <c r="E47" s="23">
        <v>63</v>
      </c>
      <c r="F47" s="23">
        <v>40</v>
      </c>
      <c r="G47" s="23">
        <v>42</v>
      </c>
      <c r="H47" s="23">
        <v>1</v>
      </c>
      <c r="I47" s="22">
        <v>61.25</v>
      </c>
      <c r="J47" s="22">
        <v>677</v>
      </c>
      <c r="K47" s="4">
        <v>677</v>
      </c>
      <c r="L47" s="148" t="str">
        <v>preliminary</v>
      </c>
      <c r="M47" s="6" t="str">
        <v>DNDF [-40C]</v>
      </c>
      <c r="N47" s="10" t="str">
        <v>UWM/Kansas</v>
      </c>
      <c r="O47" s="156" t="str">
        <v/>
      </c>
      <c r="P47" s="160" t="str">
        <v>UWM - PTH</v>
      </c>
      <c r="Q47" s="169">
        <v>45139</v>
      </c>
      <c r="R47" s="151" t="str">
        <v>Truck</v>
      </c>
      <c r="S47" s="152" t="str">
        <v>PTH - CHC</v>
      </c>
      <c r="T47" s="153" t="str">
        <v/>
      </c>
      <c r="U47" s="153" t="str">
        <v>ComSur</v>
      </c>
      <c r="V47" s="155" t="str">
        <v>CHC-MCM</v>
      </c>
      <c r="W47" s="155" t="str">
        <v/>
      </c>
      <c r="X47" s="155" t="str">
        <v>USAP Air</v>
      </c>
      <c r="Y47" s="156">
        <v>45231</v>
      </c>
      <c r="Z47" s="157" t="str">
        <v/>
      </c>
      <c r="AA47" s="163" t="str">
        <v>LC-130</v>
      </c>
      <c r="AB47" s="156">
        <v>45275</v>
      </c>
      <c r="AC47" s="147" t="str">
        <v>Yes</v>
      </c>
      <c r="AD47" s="147" t="str">
        <v>FY24 inter</v>
      </c>
      <c r="AE47" s="147" t="str">
        <v>FY24 intra</v>
      </c>
      <c r="AF47" s="183" t="str">
        <v>S. Boeser</v>
      </c>
      <c r="AG47" s="183">
        <v>44482</v>
      </c>
      <c r="AH47" s="147" t="str">
        <v>D. Tosi</v>
      </c>
      <c r="AI47" s="183">
        <v>44482</v>
      </c>
      <c r="AJ47" s="147" t="str">
        <v>4+1 Radio Pulser, weight  50 kg. 1+1 Radio receiver, assume mDOM weight, 3+1 FOM (assume mDOM weight) + 2ftx2ftx4ft FOM box (50 lbs).  Special Devices from UW. FTS, seismometer missing from estimate.  250 lbs crate estimate</v>
      </c>
      <c r="AK47" s="147" t="str">
        <v/>
      </c>
    </row>
    <row r="48" spans="1:37" ht="30" hidden="1" customHeight="1">
      <c r="A48" s="37">
        <v>1.2</v>
      </c>
      <c r="B48" s="70" t="str">
        <v/>
      </c>
      <c r="C48" s="1" t="str">
        <v>Misc. Science Equipment - FY24</v>
      </c>
      <c r="D48" s="1" t="str">
        <v xml:space="preserve">Scientific and test equipment (SPAT, DCM et al.) - Do Not Freeze </v>
      </c>
      <c r="E48" s="38">
        <v>48</v>
      </c>
      <c r="F48" s="38">
        <v>48</v>
      </c>
      <c r="G48" s="38">
        <v>48</v>
      </c>
      <c r="H48" s="23">
        <v>1</v>
      </c>
      <c r="I48" s="22">
        <v>64</v>
      </c>
      <c r="J48" s="22">
        <v>1500</v>
      </c>
      <c r="K48" s="4">
        <v>1500</v>
      </c>
      <c r="L48" s="177" t="str">
        <v>estimated</v>
      </c>
      <c r="M48" s="173" t="str">
        <v>DNF</v>
      </c>
      <c r="N48" s="163" t="str">
        <v xml:space="preserve"> U. Wisc. Madison</v>
      </c>
      <c r="O48" s="156" t="str">
        <v/>
      </c>
      <c r="P48" s="151" t="str">
        <v>UWM - PTH</v>
      </c>
      <c r="Q48" s="169">
        <v>45139</v>
      </c>
      <c r="R48" s="151" t="str">
        <v>Truck</v>
      </c>
      <c r="S48" s="152" t="str">
        <v>PTH - CHC</v>
      </c>
      <c r="T48" s="153" t="str">
        <v/>
      </c>
      <c r="U48" s="153" t="str">
        <v>ComSur</v>
      </c>
      <c r="V48" s="155" t="str">
        <v>CHC-MCM</v>
      </c>
      <c r="W48" s="155" t="str">
        <v/>
      </c>
      <c r="X48" s="155" t="str">
        <v>USAP Air</v>
      </c>
      <c r="Y48" s="156">
        <v>45231</v>
      </c>
      <c r="Z48" s="157" t="str">
        <v/>
      </c>
      <c r="AA48" s="163" t="str">
        <v>LC-130</v>
      </c>
      <c r="AB48" s="156">
        <v>45261</v>
      </c>
      <c r="AC48" s="147" t="str">
        <v>Yes</v>
      </c>
      <c r="AD48" s="147" t="str">
        <v>FY24 inter</v>
      </c>
      <c r="AE48" s="147" t="str">
        <v>FY24 intra</v>
      </c>
      <c r="AF48" s="147" t="str">
        <v>T. Karg</v>
      </c>
      <c r="AG48" s="147">
        <v>44477</v>
      </c>
      <c r="AH48" s="147" t="str">
        <v>D. Tosi</v>
      </c>
      <c r="AI48" s="147">
        <v>44477</v>
      </c>
      <c r="AJ48" s="147" t="str">
        <v/>
      </c>
      <c r="AK48" s="147" t="str">
        <v/>
      </c>
    </row>
    <row r="49" spans="1:40" ht="32.450000000000003" customHeight="1">
      <c r="A49" s="25">
        <v>1.3</v>
      </c>
      <c r="B49" s="48" t="str">
        <v/>
      </c>
      <c r="C49" s="71" t="str">
        <v>Special Devices 89-93</v>
      </c>
      <c r="D49" s="3" t="str">
        <v>Special devices for 5 remaining strings from UW (4+1 FOM,2+1 Radio Receivers, 11+1 LOM + seismometer*) - Do Not Deep Freeze</v>
      </c>
      <c r="E49" s="23">
        <v>81</v>
      </c>
      <c r="F49" s="23">
        <v>56</v>
      </c>
      <c r="G49" s="23">
        <v>51</v>
      </c>
      <c r="H49" s="23">
        <v>1</v>
      </c>
      <c r="I49" s="22">
        <v>133.875</v>
      </c>
      <c r="J49" s="22">
        <v>1797</v>
      </c>
      <c r="K49" s="4">
        <v>1797</v>
      </c>
      <c r="L49" s="148" t="str">
        <v>preliminary</v>
      </c>
      <c r="M49" s="6" t="str">
        <v>DNDF [-40C]</v>
      </c>
      <c r="N49" s="10" t="str">
        <v>UWM/Kansas</v>
      </c>
      <c r="O49" s="156" t="str">
        <v/>
      </c>
      <c r="P49" s="160" t="str">
        <v>UWM - PTH</v>
      </c>
      <c r="Q49" s="169">
        <v>45505</v>
      </c>
      <c r="R49" s="151" t="str">
        <v>Truck</v>
      </c>
      <c r="S49" s="152" t="str">
        <v>PTH - CHC</v>
      </c>
      <c r="T49" s="153" t="str">
        <v/>
      </c>
      <c r="U49" s="153" t="str">
        <v>ComAir</v>
      </c>
      <c r="V49" s="155" t="str">
        <v>CHC-MCM</v>
      </c>
      <c r="W49" s="155" t="str">
        <v/>
      </c>
      <c r="X49" s="155" t="str">
        <v>USAP Air</v>
      </c>
      <c r="Y49" s="156">
        <v>45597</v>
      </c>
      <c r="Z49" s="157" t="str">
        <v/>
      </c>
      <c r="AA49" s="163" t="str">
        <v>LC-130</v>
      </c>
      <c r="AB49" s="156">
        <v>45621</v>
      </c>
      <c r="AC49" s="147" t="str">
        <v>Yes</v>
      </c>
      <c r="AD49" s="147" t="str">
        <v>FY25 inter</v>
      </c>
      <c r="AE49" s="147" t="str">
        <v>FY25 intra</v>
      </c>
      <c r="AF49" s="183" t="str">
        <v>S. Boeser</v>
      </c>
      <c r="AG49" s="325">
        <v>44482</v>
      </c>
      <c r="AH49" s="147" t="str">
        <v>D. Tosi</v>
      </c>
      <c r="AI49" s="325">
        <v>44482</v>
      </c>
      <c r="AJ49" s="182" t="str">
        <v xml:space="preserve">21 Special Devices from USA (11+ 1 LOM, 4+1 FOM, 2+1 RR, FTS ? , seismometer), assume mDOM weight. 200 lbs wood crate. FTS not included. (*) Seismometer not yet in CMD </v>
      </c>
      <c r="AK49" s="147" t="str">
        <v/>
      </c>
    </row>
    <row r="50" spans="1:40" ht="32.450000000000003" customHeight="1">
      <c r="A50" s="25">
        <v>1.5</v>
      </c>
      <c r="B50" s="48" t="str">
        <v/>
      </c>
      <c r="C50" s="3" t="str">
        <v>Calibration/Special Devices  89-93</v>
      </c>
      <c r="D50" s="3" t="str">
        <v>8+1 PencilBeams, 12+1 pDOMs from UW - Do Not Deep Freeze</v>
      </c>
      <c r="E50" s="23">
        <v>75</v>
      </c>
      <c r="F50" s="23">
        <v>56.5</v>
      </c>
      <c r="G50" s="148">
        <v>41</v>
      </c>
      <c r="H50" s="23">
        <v>1</v>
      </c>
      <c r="I50" s="22">
        <v>100.54253472222223</v>
      </c>
      <c r="J50" s="22">
        <v>1602</v>
      </c>
      <c r="K50" s="4">
        <v>1602</v>
      </c>
      <c r="L50" s="23" t="str">
        <v>use mDOM as estimate</v>
      </c>
      <c r="M50" s="6" t="str">
        <v>DNDF [-40C]</v>
      </c>
      <c r="N50" s="163" t="str">
        <v xml:space="preserve"> U. Wisc. Madison</v>
      </c>
      <c r="O50" s="156" t="str">
        <v/>
      </c>
      <c r="P50" s="151" t="str">
        <v>UWM - PTH</v>
      </c>
      <c r="Q50" s="169">
        <v>45505</v>
      </c>
      <c r="R50" s="151" t="str">
        <v>Truck</v>
      </c>
      <c r="S50" s="152" t="str">
        <v>PTH - CHC</v>
      </c>
      <c r="T50" s="153" t="str">
        <v/>
      </c>
      <c r="U50" s="153" t="str">
        <v>ComSur</v>
      </c>
      <c r="V50" s="155" t="str">
        <v>CHC-MCM</v>
      </c>
      <c r="W50" s="155" t="str">
        <v/>
      </c>
      <c r="X50" s="155" t="str">
        <v>USAP Air</v>
      </c>
      <c r="Y50" s="156">
        <v>45597</v>
      </c>
      <c r="Z50" s="157" t="str">
        <v/>
      </c>
      <c r="AA50" s="163" t="str">
        <v>LC-130</v>
      </c>
      <c r="AB50" s="156">
        <v>45621</v>
      </c>
      <c r="AC50" s="147" t="str">
        <v>Yes</v>
      </c>
      <c r="AD50" s="147" t="str">
        <v>FY25 inter</v>
      </c>
      <c r="AE50" s="147" t="str">
        <v>FY25 intra</v>
      </c>
      <c r="AF50" s="147" t="str">
        <v>D. Williams</v>
      </c>
      <c r="AG50" s="325">
        <v>44482</v>
      </c>
      <c r="AH50" s="147" t="str">
        <v>D. Tosi</v>
      </c>
      <c r="AI50" s="156">
        <v>44474</v>
      </c>
      <c r="AJ50" s="182" t="str">
        <v xml:space="preserve">8+1 PencilBeams for strings 89-93, 12+1 pDOMs, assume mDOM weight. 244 lbs crate. </v>
      </c>
      <c r="AK50" s="147" t="str">
        <v/>
      </c>
    </row>
    <row r="51" spans="1:40" ht="27" customHeight="1">
      <c r="A51" s="187">
        <v>1.2</v>
      </c>
      <c r="B51" s="70" t="str">
        <v/>
      </c>
      <c r="C51" s="1" t="str">
        <v>Misc. Science Equipment - FY25</v>
      </c>
      <c r="D51" s="1" t="str">
        <v>Scientific and test equipment  (Handheld test devices, Paros, et al.) - Do Not Freeze</v>
      </c>
      <c r="E51" s="38">
        <v>48</v>
      </c>
      <c r="F51" s="38">
        <v>48</v>
      </c>
      <c r="G51" s="38">
        <v>48</v>
      </c>
      <c r="H51" s="23">
        <v>1</v>
      </c>
      <c r="I51" s="22">
        <v>64</v>
      </c>
      <c r="J51" s="22">
        <v>1500</v>
      </c>
      <c r="K51" s="4">
        <v>1500</v>
      </c>
      <c r="L51" s="177" t="str">
        <v>estimated</v>
      </c>
      <c r="M51" s="173" t="str">
        <v>DNF</v>
      </c>
      <c r="N51" s="163" t="str">
        <v xml:space="preserve"> U. Wisc. Madison</v>
      </c>
      <c r="O51" s="156" t="str">
        <v/>
      </c>
      <c r="P51" s="151" t="str">
        <v>UWM - PTH</v>
      </c>
      <c r="Q51" s="169">
        <v>45505</v>
      </c>
      <c r="R51" s="151" t="str">
        <v>Truck</v>
      </c>
      <c r="S51" s="152" t="str">
        <v>PTH - CHC</v>
      </c>
      <c r="T51" s="153" t="str">
        <v/>
      </c>
      <c r="U51" s="153" t="str">
        <v>ComSur</v>
      </c>
      <c r="V51" s="155" t="str">
        <v>CHC-MCM</v>
      </c>
      <c r="W51" s="155" t="str">
        <v/>
      </c>
      <c r="X51" s="155" t="str">
        <v>USAP Air</v>
      </c>
      <c r="Y51" s="156">
        <v>45597</v>
      </c>
      <c r="Z51" s="157" t="str">
        <v/>
      </c>
      <c r="AA51" s="163" t="str">
        <v>LC-130</v>
      </c>
      <c r="AB51" s="156">
        <v>45627</v>
      </c>
      <c r="AC51" s="147" t="str">
        <v>Yes</v>
      </c>
      <c r="AD51" s="147" t="str">
        <v>FY25 inter</v>
      </c>
      <c r="AE51" s="147" t="str">
        <v>FY25 intra</v>
      </c>
      <c r="AF51" s="147" t="str">
        <v>D. Tosi</v>
      </c>
      <c r="AG51" s="156">
        <v>44477</v>
      </c>
      <c r="AH51" s="147" t="str">
        <v>D. Tosi</v>
      </c>
      <c r="AI51" s="156">
        <v>44477</v>
      </c>
      <c r="AJ51" s="147" t="str">
        <v/>
      </c>
      <c r="AK51" s="147" t="str">
        <v/>
      </c>
    </row>
    <row r="52" spans="1:40" ht="31.5">
      <c r="A52" s="25">
        <v>1.5</v>
      </c>
      <c r="B52" s="48" t="str">
        <v/>
      </c>
      <c r="C52" s="3" t="str">
        <v>Dust logging device</v>
      </c>
      <c r="D52" s="3" t="str">
        <v>Blue Logging device - sensitive equipment - Do Not Freeze</v>
      </c>
      <c r="E52" s="23">
        <v>48</v>
      </c>
      <c r="F52" s="23">
        <v>17</v>
      </c>
      <c r="G52" s="23">
        <v>17</v>
      </c>
      <c r="H52" s="23">
        <v>1</v>
      </c>
      <c r="I52" s="22">
        <v>8.0277777777777786</v>
      </c>
      <c r="J52" s="22">
        <v>60</v>
      </c>
      <c r="K52" s="4">
        <v>60</v>
      </c>
      <c r="L52" s="148" t="str">
        <v>as in 2019-2020</v>
      </c>
      <c r="M52" s="170" t="str">
        <v>DNF</v>
      </c>
      <c r="N52" s="163" t="str">
        <v xml:space="preserve"> U. Wisc. Madison</v>
      </c>
      <c r="O52" s="156" t="str">
        <v/>
      </c>
      <c r="P52" s="160" t="str">
        <v>UWM - PTH</v>
      </c>
      <c r="Q52" s="169">
        <v>45505</v>
      </c>
      <c r="R52" s="151" t="str">
        <v>Truck</v>
      </c>
      <c r="S52" s="152" t="str">
        <v>PTH - CHC</v>
      </c>
      <c r="T52" s="153" t="str">
        <v/>
      </c>
      <c r="U52" s="153" t="str">
        <v>ComAir</v>
      </c>
      <c r="V52" s="155" t="str">
        <v>CHC-MCM</v>
      </c>
      <c r="W52" s="155" t="str">
        <v/>
      </c>
      <c r="X52" s="155" t="str">
        <v>USAP Air</v>
      </c>
      <c r="Y52" s="156">
        <v>45597</v>
      </c>
      <c r="Z52" s="157" t="str">
        <v/>
      </c>
      <c r="AA52" s="163" t="str">
        <v>LC-130</v>
      </c>
      <c r="AB52" s="156">
        <v>45621</v>
      </c>
      <c r="AC52" s="147" t="str">
        <v>Yes</v>
      </c>
      <c r="AD52" s="147" t="str">
        <v>FY25 inter</v>
      </c>
      <c r="AE52" s="147" t="str">
        <v>FY25 intra</v>
      </c>
      <c r="AF52" s="183" t="str">
        <v>D. Williams</v>
      </c>
      <c r="AG52" s="325">
        <v>44483</v>
      </c>
      <c r="AH52" s="147" t="str">
        <v>D. Tosi</v>
      </c>
      <c r="AI52" s="156">
        <v>44457</v>
      </c>
      <c r="AJ52" s="182" t="str">
        <v>Used weights from last deployment season shipment data (could be combined)</v>
      </c>
      <c r="AK52" s="147" t="str">
        <v/>
      </c>
    </row>
    <row r="53" spans="1:40" ht="31.5">
      <c r="A53" s="25">
        <v>1.5</v>
      </c>
      <c r="B53" s="48" t="str">
        <v/>
      </c>
      <c r="C53" s="3" t="str">
        <v>Dust logging device</v>
      </c>
      <c r="D53" s="3" t="str">
        <v>Green Logging device - sensitive equipment - Do Not Freeze</v>
      </c>
      <c r="E53" s="23">
        <v>48</v>
      </c>
      <c r="F53" s="23">
        <v>17</v>
      </c>
      <c r="G53" s="23">
        <v>17</v>
      </c>
      <c r="H53" s="23">
        <v>1</v>
      </c>
      <c r="I53" s="22">
        <v>8.0277777777777786</v>
      </c>
      <c r="J53" s="22">
        <v>60</v>
      </c>
      <c r="K53" s="4">
        <v>60</v>
      </c>
      <c r="L53" s="148" t="str">
        <v>as in 2019-2020</v>
      </c>
      <c r="M53" s="170" t="str">
        <v>DNF</v>
      </c>
      <c r="N53" s="163" t="str">
        <v xml:space="preserve"> U. Wisc. Madison</v>
      </c>
      <c r="O53" s="156" t="str">
        <v/>
      </c>
      <c r="P53" s="160" t="str">
        <v>UWM - PTH</v>
      </c>
      <c r="Q53" s="169">
        <v>45505</v>
      </c>
      <c r="R53" s="151" t="str">
        <v>Truck</v>
      </c>
      <c r="S53" s="152" t="str">
        <v>PTH - CHC</v>
      </c>
      <c r="T53" s="153" t="str">
        <v/>
      </c>
      <c r="U53" s="153" t="str">
        <v>ComAir</v>
      </c>
      <c r="V53" s="155" t="str">
        <v>CHC-MCM</v>
      </c>
      <c r="W53" s="155" t="str">
        <v/>
      </c>
      <c r="X53" s="155" t="str">
        <v>USAP Air</v>
      </c>
      <c r="Y53" s="156">
        <v>45597</v>
      </c>
      <c r="Z53" s="157" t="str">
        <v/>
      </c>
      <c r="AA53" s="163" t="str">
        <v>LC-130</v>
      </c>
      <c r="AB53" s="156">
        <v>45621</v>
      </c>
      <c r="AC53" s="147" t="str">
        <v>Yes</v>
      </c>
      <c r="AD53" s="147" t="str">
        <v>FY25 inter</v>
      </c>
      <c r="AE53" s="147" t="str">
        <v>FY25 intra</v>
      </c>
      <c r="AF53" s="183" t="str">
        <v>D. Williams</v>
      </c>
      <c r="AG53" s="325">
        <v>44483</v>
      </c>
      <c r="AH53" s="147" t="str">
        <v>D. Tosi</v>
      </c>
      <c r="AI53" s="156">
        <v>44458</v>
      </c>
      <c r="AJ53" s="182" t="str">
        <v>Used weights from last deployment season shipment data (could be combined)</v>
      </c>
      <c r="AK53" s="147" t="str">
        <v/>
      </c>
    </row>
    <row r="54" spans="1:40" ht="31.5">
      <c r="A54" s="25">
        <v>1.5</v>
      </c>
      <c r="B54" s="48" t="str">
        <v/>
      </c>
      <c r="C54" s="3" t="str">
        <v>Dust logging device</v>
      </c>
      <c r="D54" s="3" t="str">
        <v>Electronics parts - sensitive equipment - Do Not Freeze</v>
      </c>
      <c r="E54" s="23">
        <v>26</v>
      </c>
      <c r="F54" s="23">
        <v>24</v>
      </c>
      <c r="G54" s="23">
        <v>24</v>
      </c>
      <c r="H54" s="23">
        <v>1</v>
      </c>
      <c r="I54" s="22">
        <v>8.6666666666666661</v>
      </c>
      <c r="J54" s="22">
        <v>120</v>
      </c>
      <c r="K54" s="4">
        <v>120</v>
      </c>
      <c r="L54" s="148" t="str">
        <v>as in 2019-2020</v>
      </c>
      <c r="M54" s="170" t="str">
        <v>DNF</v>
      </c>
      <c r="N54" s="163" t="str">
        <v xml:space="preserve"> U. Wisc. Madison</v>
      </c>
      <c r="O54" s="156" t="str">
        <v/>
      </c>
      <c r="P54" s="160" t="str">
        <v>UWM - PTH</v>
      </c>
      <c r="Q54" s="169">
        <v>45505</v>
      </c>
      <c r="R54" s="151" t="str">
        <v>Truck</v>
      </c>
      <c r="S54" s="152" t="str">
        <v>PTH - CHC</v>
      </c>
      <c r="T54" s="153" t="str">
        <v/>
      </c>
      <c r="U54" s="153" t="str">
        <v>ComAir</v>
      </c>
      <c r="V54" s="155" t="str">
        <v>CHC-MCM</v>
      </c>
      <c r="W54" s="155" t="str">
        <v/>
      </c>
      <c r="X54" s="155" t="str">
        <v>USAP Air</v>
      </c>
      <c r="Y54" s="156">
        <v>45597</v>
      </c>
      <c r="Z54" s="157" t="str">
        <v/>
      </c>
      <c r="AA54" s="163" t="str">
        <v>LC-130</v>
      </c>
      <c r="AB54" s="156">
        <v>45621</v>
      </c>
      <c r="AC54" s="147" t="str">
        <v>Yes</v>
      </c>
      <c r="AD54" s="147" t="str">
        <v>FY25 inter</v>
      </c>
      <c r="AE54" s="147" t="str">
        <v>FY25 intra</v>
      </c>
      <c r="AF54" s="183" t="str">
        <v>D. Williams</v>
      </c>
      <c r="AG54" s="325">
        <v>44483</v>
      </c>
      <c r="AH54" s="147" t="str">
        <v>D. Tosi</v>
      </c>
      <c r="AI54" s="156">
        <v>44459</v>
      </c>
      <c r="AJ54" s="182" t="str">
        <v>Used weights from last deployment season shipment data (could be combined)</v>
      </c>
      <c r="AK54" s="147" t="str">
        <v/>
      </c>
    </row>
    <row r="55" spans="1:40" ht="31.5">
      <c r="A55" s="25">
        <v>1.5</v>
      </c>
      <c r="B55" s="48" t="str">
        <v/>
      </c>
      <c r="C55" s="3" t="str">
        <v>Dust logging device</v>
      </c>
      <c r="D55" s="3" t="str">
        <v>Electronics parts - sensitive equipment - Do Not Freeze</v>
      </c>
      <c r="E55" s="23">
        <v>26</v>
      </c>
      <c r="F55" s="23">
        <v>23</v>
      </c>
      <c r="G55" s="23">
        <v>20</v>
      </c>
      <c r="H55" s="23">
        <v>1</v>
      </c>
      <c r="I55" s="22">
        <v>6.9212962962962967</v>
      </c>
      <c r="J55" s="22">
        <v>60</v>
      </c>
      <c r="K55" s="4">
        <v>60</v>
      </c>
      <c r="L55" s="148" t="str">
        <v>as in 2019-2020</v>
      </c>
      <c r="M55" s="170" t="str">
        <v>DNF</v>
      </c>
      <c r="N55" s="163" t="str">
        <v xml:space="preserve"> U. Wisc. Madison</v>
      </c>
      <c r="O55" s="156" t="str">
        <v/>
      </c>
      <c r="P55" s="160" t="str">
        <v>UWM - PTH</v>
      </c>
      <c r="Q55" s="169">
        <v>45505</v>
      </c>
      <c r="R55" s="151" t="str">
        <v>Truck</v>
      </c>
      <c r="S55" s="152" t="str">
        <v>PTH - CHC</v>
      </c>
      <c r="T55" s="153" t="str">
        <v/>
      </c>
      <c r="U55" s="153" t="str">
        <v>ComAir</v>
      </c>
      <c r="V55" s="155" t="str">
        <v>CHC-MCM</v>
      </c>
      <c r="W55" s="155" t="str">
        <v/>
      </c>
      <c r="X55" s="155" t="str">
        <v>USAP Air</v>
      </c>
      <c r="Y55" s="156">
        <v>45597</v>
      </c>
      <c r="Z55" s="157" t="str">
        <v/>
      </c>
      <c r="AA55" s="163" t="str">
        <v>LC-130</v>
      </c>
      <c r="AB55" s="156">
        <v>45621</v>
      </c>
      <c r="AC55" s="147" t="str">
        <v>Yes</v>
      </c>
      <c r="AD55" s="147" t="str">
        <v>FY25 inter</v>
      </c>
      <c r="AE55" s="147" t="str">
        <v>FY25 intra</v>
      </c>
      <c r="AF55" s="183" t="str">
        <v>D. Williams</v>
      </c>
      <c r="AG55" s="325">
        <v>44483</v>
      </c>
      <c r="AH55" s="147" t="str">
        <v>D. Tosi</v>
      </c>
      <c r="AI55" s="156">
        <v>44460</v>
      </c>
      <c r="AJ55" s="182" t="str">
        <v>Used weights from last deployment season shipment data (could be combined)</v>
      </c>
      <c r="AK55" s="147" t="str">
        <v/>
      </c>
    </row>
    <row r="56" spans="1:40" ht="47.25">
      <c r="A56" s="25">
        <v>1.5</v>
      </c>
      <c r="B56" s="48" t="str">
        <v/>
      </c>
      <c r="C56" s="3" t="str">
        <v>Logging winch</v>
      </c>
      <c r="D56" s="3" t="str">
        <v xml:space="preserve">Winch to be used for Dust Logging </v>
      </c>
      <c r="E56" s="23">
        <v>86</v>
      </c>
      <c r="F56" s="23">
        <v>60</v>
      </c>
      <c r="G56" s="23">
        <v>68</v>
      </c>
      <c r="H56" s="23">
        <v>1</v>
      </c>
      <c r="I56" s="22">
        <v>203.05555555555554</v>
      </c>
      <c r="J56" s="22">
        <v>3500</v>
      </c>
      <c r="K56" s="4">
        <v>3500</v>
      </c>
      <c r="L56" s="148" t="str">
        <v>IDP deep logging winch for reference</v>
      </c>
      <c r="M56" s="170" t="str">
        <v/>
      </c>
      <c r="N56" s="163" t="str">
        <v xml:space="preserve"> U. Wisc. Madison</v>
      </c>
      <c r="O56" s="156" t="str">
        <v/>
      </c>
      <c r="P56" s="160" t="str">
        <v>UWM - PTH</v>
      </c>
      <c r="Q56" s="169">
        <v>45505</v>
      </c>
      <c r="R56" s="151" t="str">
        <v>Truck</v>
      </c>
      <c r="S56" s="152" t="str">
        <v>PTH - CHC</v>
      </c>
      <c r="T56" s="153" t="str">
        <v/>
      </c>
      <c r="U56" s="153" t="str">
        <v>ComAir</v>
      </c>
      <c r="V56" s="155" t="str">
        <v>CHC-MCM</v>
      </c>
      <c r="W56" s="155" t="str">
        <v/>
      </c>
      <c r="X56" s="155" t="str">
        <v>USAP Air</v>
      </c>
      <c r="Y56" s="156">
        <v>45597</v>
      </c>
      <c r="Z56" s="157" t="str">
        <v/>
      </c>
      <c r="AA56" s="163" t="str">
        <v>LC-130</v>
      </c>
      <c r="AB56" s="156">
        <v>45621</v>
      </c>
      <c r="AC56" s="147" t="str">
        <v>Yes</v>
      </c>
      <c r="AD56" s="147" t="str">
        <v>FY25 inter</v>
      </c>
      <c r="AE56" s="147" t="str">
        <v>FY25 intra</v>
      </c>
      <c r="AF56" s="147" t="str">
        <v>D. Tosi</v>
      </c>
      <c r="AG56" s="156">
        <v>44477</v>
      </c>
      <c r="AH56" s="147" t="str">
        <v>I. McEwen</v>
      </c>
      <c r="AI56" s="156">
        <v>44477</v>
      </c>
      <c r="AJ56" s="147" t="str">
        <v>Used weights and cubes of IDP deep logging winch. Send back end of season</v>
      </c>
      <c r="AK56" s="147" t="str">
        <v/>
      </c>
    </row>
    <row r="57" spans="1:40" ht="47.25">
      <c r="A57" s="25">
        <v>1.5</v>
      </c>
      <c r="B57" s="48" t="str">
        <v/>
      </c>
      <c r="C57" s="3" t="str">
        <v>Logging winch control box</v>
      </c>
      <c r="D57" s="3" t="str">
        <v>Control Box for winch for Dust Logging  - sensitive equipment - Do Not Freeze</v>
      </c>
      <c r="E57" s="23">
        <v>48</v>
      </c>
      <c r="F57" s="23">
        <v>48</v>
      </c>
      <c r="G57" s="23">
        <v>36</v>
      </c>
      <c r="H57" s="23">
        <v>1</v>
      </c>
      <c r="I57" s="22">
        <v>48</v>
      </c>
      <c r="J57" s="22">
        <v>400</v>
      </c>
      <c r="K57" s="4">
        <v>400</v>
      </c>
      <c r="L57" s="148" t="str">
        <v>IDP deep logging winch for reference</v>
      </c>
      <c r="M57" s="170" t="str">
        <v>DNF</v>
      </c>
      <c r="N57" s="163" t="str">
        <v xml:space="preserve"> U. Wisc. Madison</v>
      </c>
      <c r="O57" s="156" t="str">
        <v/>
      </c>
      <c r="P57" s="160" t="str">
        <v>UWM - PTH</v>
      </c>
      <c r="Q57" s="169">
        <v>45505</v>
      </c>
      <c r="R57" s="151" t="str">
        <v>Truck</v>
      </c>
      <c r="S57" s="152" t="str">
        <v>PTH - CHC</v>
      </c>
      <c r="T57" s="153" t="str">
        <v/>
      </c>
      <c r="U57" s="153" t="str">
        <v>ComAir</v>
      </c>
      <c r="V57" s="155" t="str">
        <v>CHC-MCM</v>
      </c>
      <c r="W57" s="155" t="str">
        <v/>
      </c>
      <c r="X57" s="155" t="str">
        <v>USAP Air</v>
      </c>
      <c r="Y57" s="156">
        <v>45597</v>
      </c>
      <c r="Z57" s="157" t="str">
        <v/>
      </c>
      <c r="AA57" s="163" t="str">
        <v>LC-130</v>
      </c>
      <c r="AB57" s="156">
        <v>45621</v>
      </c>
      <c r="AC57" s="147" t="str">
        <v>Yes</v>
      </c>
      <c r="AD57" s="147" t="str">
        <v>FY25 inter</v>
      </c>
      <c r="AE57" s="147" t="str">
        <v>FY25 intra</v>
      </c>
      <c r="AF57" s="147" t="str">
        <v>D. Tosi</v>
      </c>
      <c r="AG57" s="156">
        <v>44477</v>
      </c>
      <c r="AH57" s="147" t="str">
        <v>I. McEwen</v>
      </c>
      <c r="AI57" s="156">
        <v>44477</v>
      </c>
      <c r="AJ57" s="147" t="str">
        <v>Used weights and cubes of IDP deep logging winch. Send back end of season</v>
      </c>
      <c r="AK57" s="147" t="str">
        <v/>
      </c>
    </row>
    <row r="58" spans="1:40" s="95" customFormat="1" ht="29.85" hidden="1" customHeight="1" thickBot="1">
      <c r="A58" s="53" t="str">
        <v/>
      </c>
      <c r="B58" s="53" t="str">
        <v/>
      </c>
      <c r="C58" s="54" t="str">
        <v>U. Wisconsin totals:</v>
      </c>
      <c r="D58" s="55" t="str">
        <v/>
      </c>
      <c r="E58" s="44" t="str">
        <v/>
      </c>
      <c r="F58" s="44" t="str">
        <v/>
      </c>
      <c r="G58" s="44" t="str">
        <v>TEU=&gt;</v>
      </c>
      <c r="H58" s="56">
        <v>12.127729694308279</v>
      </c>
      <c r="I58" s="57">
        <v>11545.59866898148</v>
      </c>
      <c r="J58" s="57" t="str">
        <v/>
      </c>
      <c r="K58" s="58">
        <v>148947</v>
      </c>
      <c r="L58" s="58" t="str">
        <v/>
      </c>
      <c r="M58" s="58" t="str">
        <v/>
      </c>
      <c r="N58" s="58" t="str">
        <v/>
      </c>
      <c r="O58" s="77" t="str">
        <v/>
      </c>
      <c r="P58" s="59" t="str">
        <v/>
      </c>
      <c r="Q58" s="77" t="str">
        <v/>
      </c>
      <c r="R58" s="60" t="str">
        <v/>
      </c>
      <c r="S58" s="59" t="str">
        <v/>
      </c>
      <c r="T58" s="60" t="str">
        <v/>
      </c>
      <c r="U58" s="60" t="str">
        <v/>
      </c>
      <c r="V58" s="59" t="str">
        <v/>
      </c>
      <c r="W58" s="60" t="str">
        <v/>
      </c>
      <c r="X58" s="60" t="str">
        <v/>
      </c>
      <c r="Y58" s="77" t="str">
        <v/>
      </c>
      <c r="Z58" s="60" t="str">
        <v/>
      </c>
      <c r="AA58" s="60" t="str">
        <v/>
      </c>
      <c r="AB58" s="77" t="str">
        <v/>
      </c>
      <c r="AC58" s="59" t="str">
        <v/>
      </c>
      <c r="AD58" s="77" t="str">
        <v/>
      </c>
      <c r="AE58" s="59" t="str">
        <v/>
      </c>
      <c r="AF58" s="59" t="str">
        <v/>
      </c>
      <c r="AG58" s="59" t="str">
        <v/>
      </c>
      <c r="AH58" s="59" t="str">
        <v/>
      </c>
      <c r="AI58" s="59" t="str">
        <v/>
      </c>
      <c r="AJ58" s="59" t="str">
        <v/>
      </c>
      <c r="AK58" s="59" t="str">
        <v/>
      </c>
      <c r="AL58" s="11"/>
      <c r="AM58" s="11"/>
      <c r="AN58" s="11"/>
    </row>
    <row r="59" spans="1:40" ht="30" hidden="1" customHeight="1" thickTop="1">
      <c r="A59" s="35">
        <v>1.4</v>
      </c>
      <c r="B59" s="51" t="str">
        <v/>
      </c>
      <c r="C59" s="20" t="str">
        <v>Surface Junction Boxes</v>
      </c>
      <c r="D59" s="1" t="str">
        <v xml:space="preserve">Surface Junction Boxes  can overwinter in McM if shipped earlier. 7 junction boxes </v>
      </c>
      <c r="E59" s="36">
        <v>66</v>
      </c>
      <c r="F59" s="36">
        <v>30</v>
      </c>
      <c r="G59" s="36">
        <v>14</v>
      </c>
      <c r="H59" s="23">
        <v>7</v>
      </c>
      <c r="I59" s="4">
        <v>112.29166666666667</v>
      </c>
      <c r="J59" s="4">
        <v>200</v>
      </c>
      <c r="K59" s="4">
        <v>1400</v>
      </c>
      <c r="L59" s="36" t="str">
        <v>preliminary</v>
      </c>
      <c r="M59" s="8" t="str">
        <v/>
      </c>
      <c r="N59" s="163" t="str">
        <v>MSU</v>
      </c>
      <c r="O59" s="156">
        <v>44866</v>
      </c>
      <c r="P59" s="151" t="str">
        <v>MSU-PTH</v>
      </c>
      <c r="Q59" s="169">
        <v>44880</v>
      </c>
      <c r="R59" s="151" t="str">
        <v>Truck</v>
      </c>
      <c r="S59" s="152" t="str">
        <v>PTH - MCM</v>
      </c>
      <c r="T59" s="153" t="str">
        <v/>
      </c>
      <c r="U59" s="153" t="str">
        <v>USAP Vessel</v>
      </c>
      <c r="V59" s="155" t="str">
        <v>USAP Vessel</v>
      </c>
      <c r="W59" s="155" t="str">
        <v/>
      </c>
      <c r="X59" s="155" t="str">
        <v>-</v>
      </c>
      <c r="Y59" s="162">
        <v>44963</v>
      </c>
      <c r="Z59" s="157" t="str">
        <v/>
      </c>
      <c r="AA59" s="147" t="str">
        <v>LC-130/SPoT</v>
      </c>
      <c r="AB59" s="156">
        <v>45270</v>
      </c>
      <c r="AC59" s="147" t="str">
        <v>Yes</v>
      </c>
      <c r="AD59" s="147" t="str">
        <v>FY23 inter</v>
      </c>
      <c r="AE59" s="147" t="str">
        <v>FY24 intra</v>
      </c>
      <c r="AF59" s="147" t="str">
        <v>T. DeYoung</v>
      </c>
      <c r="AG59" s="147">
        <v>44482</v>
      </c>
      <c r="AH59" s="147" t="str">
        <v>D. Tosi</v>
      </c>
      <c r="AI59" s="147">
        <v>44480</v>
      </c>
      <c r="AJ59" s="147" t="str">
        <v>Each is 66" x 30" x 14", each is 112 lbs. Assume Folding crate</v>
      </c>
      <c r="AK59" s="147" t="str">
        <v/>
      </c>
    </row>
    <row r="60" spans="1:40" ht="32.25" hidden="1" customHeight="1">
      <c r="A60" s="35">
        <v>1.4</v>
      </c>
      <c r="B60" s="51" t="str">
        <v/>
      </c>
      <c r="C60" s="20" t="str">
        <v>Surface Cable Assemblies</v>
      </c>
      <c r="D60" s="1" t="str">
        <v xml:space="preserve">Palletized wooden cable drums (Qty: 7). Can overwinter in MCM. </v>
      </c>
      <c r="E60" s="36">
        <v>48</v>
      </c>
      <c r="F60" s="36">
        <v>65</v>
      </c>
      <c r="G60" s="36">
        <v>71</v>
      </c>
      <c r="H60" s="23">
        <v>7</v>
      </c>
      <c r="I60" s="4">
        <v>897.3611111111112</v>
      </c>
      <c r="J60" s="4">
        <v>1335.7142857142858</v>
      </c>
      <c r="K60" s="4">
        <v>9350</v>
      </c>
      <c r="L60" s="36" t="str">
        <v>actual</v>
      </c>
      <c r="M60" s="124" t="str">
        <v/>
      </c>
      <c r="N60" s="163" t="str">
        <v>MSU</v>
      </c>
      <c r="O60" s="156">
        <v>44530</v>
      </c>
      <c r="P60" s="151" t="str">
        <v>MSU-PTH</v>
      </c>
      <c r="Q60" s="169">
        <v>44896</v>
      </c>
      <c r="R60" s="151" t="str">
        <v>Truck</v>
      </c>
      <c r="S60" s="152" t="str">
        <v>PTH - MCM</v>
      </c>
      <c r="T60" s="153" t="str">
        <v/>
      </c>
      <c r="U60" s="153" t="str">
        <v>USAP Vessel</v>
      </c>
      <c r="V60" s="155" t="str">
        <v>USAP Vessel</v>
      </c>
      <c r="W60" s="155" t="str">
        <v/>
      </c>
      <c r="X60" s="155" t="str">
        <v>-</v>
      </c>
      <c r="Y60" s="162">
        <v>44963</v>
      </c>
      <c r="Z60" s="157" t="str">
        <v/>
      </c>
      <c r="AA60" s="147" t="str">
        <v>LC-130</v>
      </c>
      <c r="AB60" s="156">
        <v>45250</v>
      </c>
      <c r="AC60" s="147" t="str">
        <v>Yes</v>
      </c>
      <c r="AD60" s="147" t="str">
        <v>FY23 inter</v>
      </c>
      <c r="AE60" s="147" t="str">
        <v>FY24 intra</v>
      </c>
      <c r="AF60" s="147" t="str">
        <v>T. DeYoung</v>
      </c>
      <c r="AG60" s="147">
        <v>44482</v>
      </c>
      <c r="AH60" s="147" t="str">
        <v>D. Tosi</v>
      </c>
      <c r="AI60" s="147">
        <v>44480</v>
      </c>
      <c r="AJ60" s="147" t="str">
        <v xml:space="preserve">(*) storage in McMurdo pending low temperature test </v>
      </c>
      <c r="AK60" s="147" t="str">
        <v/>
      </c>
    </row>
    <row r="61" spans="1:40" ht="63" hidden="1">
      <c r="A61" s="35">
        <v>1.4</v>
      </c>
      <c r="B61" s="51" t="str">
        <v/>
      </c>
      <c r="C61" s="20" t="str">
        <v>Breakout cables for strings 87-88</v>
      </c>
      <c r="D61" s="20" t="str">
        <v>Standard vessel shipping.  2 wooden crates containing spooled breakout cable assemblies - 96 cf / 1,000 lbs each - Do Not Deep Freeze</v>
      </c>
      <c r="E61" s="36">
        <v>72</v>
      </c>
      <c r="F61" s="36">
        <v>48</v>
      </c>
      <c r="G61" s="36">
        <v>48</v>
      </c>
      <c r="H61" s="23">
        <v>2</v>
      </c>
      <c r="I61" s="4">
        <v>192</v>
      </c>
      <c r="J61" s="4">
        <v>1000</v>
      </c>
      <c r="K61" s="4">
        <v>2000</v>
      </c>
      <c r="L61" s="36" t="str">
        <v>estimated</v>
      </c>
      <c r="M61" s="124" t="str">
        <v>DNDF[-40C](*)</v>
      </c>
      <c r="N61" s="163" t="str">
        <v>MSU</v>
      </c>
      <c r="O61" s="156">
        <v>44985</v>
      </c>
      <c r="P61" s="151" t="str">
        <v>MSU-PTH</v>
      </c>
      <c r="Q61" s="169">
        <v>45031</v>
      </c>
      <c r="R61" s="151" t="str">
        <v>Truck</v>
      </c>
      <c r="S61" s="153" t="str">
        <v>PTH - MCM</v>
      </c>
      <c r="T61" s="153" t="str">
        <v/>
      </c>
      <c r="U61" s="153" t="str">
        <v>USAP Vessel</v>
      </c>
      <c r="V61" s="155" t="str">
        <v>USAP Vessel</v>
      </c>
      <c r="W61" s="155" t="str">
        <v/>
      </c>
      <c r="X61" s="155" t="str">
        <v>-</v>
      </c>
      <c r="Y61" s="162">
        <v>45328</v>
      </c>
      <c r="Z61" s="157" t="str">
        <v/>
      </c>
      <c r="AA61" s="163" t="str">
        <v>LC-130</v>
      </c>
      <c r="AB61" s="156">
        <v>45337</v>
      </c>
      <c r="AC61" s="147" t="str">
        <v>Yes</v>
      </c>
      <c r="AD61" s="147" t="str">
        <v>FY24 inter</v>
      </c>
      <c r="AE61" s="147" t="str">
        <v>FY24 intra</v>
      </c>
      <c r="AF61" s="147" t="str">
        <v>T. DeYoung</v>
      </c>
      <c r="AG61" s="147">
        <v>44459</v>
      </c>
      <c r="AH61" s="183" t="str">
        <v>D. Tosi</v>
      </c>
      <c r="AI61" s="183">
        <v>44480</v>
      </c>
      <c r="AJ61" s="147" t="str">
        <v>Preliminary estimate of weight and size.  Pre-staging string 87-88 equipment in cryo or ICL. - if shipping to Pole not possible before end of 23/24 season could overwinter in McM (at an increased risk and pending low temperature test)</v>
      </c>
      <c r="AK61" s="147" t="str">
        <v/>
      </c>
    </row>
    <row r="62" spans="1:40" ht="32.25" customHeight="1">
      <c r="A62" s="35">
        <v>1.4</v>
      </c>
      <c r="B62" s="51" t="str">
        <v/>
      </c>
      <c r="C62" s="20" t="str">
        <v>Breakout cables for strings 89-93</v>
      </c>
      <c r="D62" s="20" t="str">
        <v>Stored in McMurdo FY24. 5 wooden crates containing spooled breakout cable assemblies - 96 cf/ 1,000 lbs each (preliminary) -  Do Not Deep Freeze</v>
      </c>
      <c r="E62" s="36">
        <v>72</v>
      </c>
      <c r="F62" s="36">
        <v>48</v>
      </c>
      <c r="G62" s="36">
        <v>48</v>
      </c>
      <c r="H62" s="23">
        <v>5</v>
      </c>
      <c r="I62" s="4">
        <v>480</v>
      </c>
      <c r="J62" s="4">
        <v>1000</v>
      </c>
      <c r="K62" s="4">
        <v>5000</v>
      </c>
      <c r="L62" s="36" t="str">
        <v>estimated</v>
      </c>
      <c r="M62" s="124" t="str">
        <v>DNDF[-40C](*)</v>
      </c>
      <c r="N62" s="163" t="str">
        <v>MSU</v>
      </c>
      <c r="O62" s="156">
        <v>45068</v>
      </c>
      <c r="P62" s="151" t="str">
        <v>MSU-PTH</v>
      </c>
      <c r="Q62" s="169">
        <v>45092</v>
      </c>
      <c r="R62" s="151" t="str">
        <v>Truck</v>
      </c>
      <c r="S62" s="153" t="str">
        <v>PTH - MCM</v>
      </c>
      <c r="T62" s="153" t="str">
        <v/>
      </c>
      <c r="U62" s="153" t="str">
        <v>USAP Vessel</v>
      </c>
      <c r="V62" s="155" t="str">
        <v>USAP Vessel</v>
      </c>
      <c r="W62" s="155" t="str">
        <v/>
      </c>
      <c r="X62" s="155" t="str">
        <v>-</v>
      </c>
      <c r="Y62" s="162">
        <v>45328</v>
      </c>
      <c r="Z62" s="157" t="str">
        <v/>
      </c>
      <c r="AA62" s="163" t="str">
        <v>LC-130/SPoT</v>
      </c>
      <c r="AB62" s="156">
        <v>45621</v>
      </c>
      <c r="AC62" s="147" t="str">
        <v>Yes</v>
      </c>
      <c r="AD62" s="147" t="str">
        <v>FY24 inter</v>
      </c>
      <c r="AE62" s="147" t="str">
        <v>FY25 intra</v>
      </c>
      <c r="AF62" s="147" t="str">
        <v>T. DeYoung</v>
      </c>
      <c r="AG62" s="325">
        <v>44459</v>
      </c>
      <c r="AH62" s="183" t="str">
        <v>D. Tosi</v>
      </c>
      <c r="AI62" s="325">
        <v>44459</v>
      </c>
      <c r="AJ62" s="147" t="str">
        <v xml:space="preserve">Preliminary estimate of weight and size.  
(*) storage in McMurdo pending low temperature test  </v>
      </c>
      <c r="AK62" s="147" t="str">
        <v/>
      </c>
    </row>
    <row r="63" spans="1:40" ht="32.25" customHeight="1">
      <c r="A63" s="35">
        <v>1.4</v>
      </c>
      <c r="B63" s="51" t="str">
        <v/>
      </c>
      <c r="C63" s="20" t="str">
        <v>Main (downhole) load members 87-93</v>
      </c>
      <c r="D63" s="20" t="str">
        <v>May be possible to store in McMurdo until drill season - Do Not Deep Freeze</v>
      </c>
      <c r="E63" s="36">
        <v>47</v>
      </c>
      <c r="F63" s="36">
        <v>47</v>
      </c>
      <c r="G63" s="36">
        <v>39</v>
      </c>
      <c r="H63" s="23">
        <v>7</v>
      </c>
      <c r="I63" s="4">
        <v>348.99131944444446</v>
      </c>
      <c r="J63" s="4">
        <v>766</v>
      </c>
      <c r="K63" s="4">
        <v>5362</v>
      </c>
      <c r="L63" s="36" t="str">
        <v>preliminary</v>
      </c>
      <c r="M63" s="124" t="str">
        <v>DNDF[-40C](*)</v>
      </c>
      <c r="N63" s="163" t="str">
        <v>MSU</v>
      </c>
      <c r="O63" s="156">
        <v>45017</v>
      </c>
      <c r="P63" s="151" t="str">
        <v>MSU-PTH</v>
      </c>
      <c r="Q63" s="169">
        <v>45031</v>
      </c>
      <c r="R63" s="151" t="str">
        <v>Truck</v>
      </c>
      <c r="S63" s="153" t="str">
        <v>PTH - MCM</v>
      </c>
      <c r="T63" s="153" t="str">
        <v/>
      </c>
      <c r="U63" s="153" t="str">
        <v>USAP Vessel</v>
      </c>
      <c r="V63" s="155" t="str">
        <v>USAP Vessel</v>
      </c>
      <c r="W63" s="155" t="str">
        <v/>
      </c>
      <c r="X63" s="155" t="str">
        <v>-</v>
      </c>
      <c r="Y63" s="162">
        <v>45328</v>
      </c>
      <c r="Z63" s="157" t="str">
        <v/>
      </c>
      <c r="AA63" s="147" t="str">
        <v>LC-130/SPoT</v>
      </c>
      <c r="AB63" s="156">
        <v>45627</v>
      </c>
      <c r="AC63" s="147" t="str">
        <v>Yes</v>
      </c>
      <c r="AD63" s="147" t="str">
        <v>FY24 inter</v>
      </c>
      <c r="AE63" s="147" t="str">
        <v>FY25 intra</v>
      </c>
      <c r="AF63" s="147" t="str">
        <v>T. DeYoung</v>
      </c>
      <c r="AG63" s="325">
        <v>44459</v>
      </c>
      <c r="AH63" s="183" t="str">
        <v>D. Tosi</v>
      </c>
      <c r="AI63" s="325">
        <v>44480</v>
      </c>
      <c r="AJ63" s="147" t="str">
        <v xml:space="preserve">(*) storage in McMurdo pending low temperature test </v>
      </c>
      <c r="AK63" s="147" t="str">
        <v/>
      </c>
    </row>
    <row r="64" spans="1:40" ht="40.5" customHeight="1">
      <c r="A64" s="35">
        <v>1.4</v>
      </c>
      <c r="B64" s="51" t="str">
        <v/>
      </c>
      <c r="C64" s="20" t="str">
        <v>Main (downhole) cables 87-93</v>
      </c>
      <c r="D64" s="20" t="str">
        <v>May be possible to store in McMurdo until drill season - Do Not Deep Freeze</v>
      </c>
      <c r="E64" s="36">
        <v>96</v>
      </c>
      <c r="F64" s="36">
        <v>96</v>
      </c>
      <c r="G64" s="36">
        <v>96</v>
      </c>
      <c r="H64" s="23">
        <v>7</v>
      </c>
      <c r="I64" s="4">
        <v>3584</v>
      </c>
      <c r="J64" s="4">
        <v>15000</v>
      </c>
      <c r="K64" s="4">
        <v>105000</v>
      </c>
      <c r="L64" s="36" t="str">
        <v>preliminary</v>
      </c>
      <c r="M64" s="124" t="str">
        <v>DNDF[-40C](*)</v>
      </c>
      <c r="N64" s="163" t="str">
        <v>MSU</v>
      </c>
      <c r="O64" s="156">
        <v>45017</v>
      </c>
      <c r="P64" s="151" t="str">
        <v>MSU-PTH</v>
      </c>
      <c r="Q64" s="169">
        <v>45031</v>
      </c>
      <c r="R64" s="151" t="str">
        <v>Truck</v>
      </c>
      <c r="S64" s="153" t="str">
        <v>PTH - MCM</v>
      </c>
      <c r="T64" s="153" t="str">
        <v/>
      </c>
      <c r="U64" s="153" t="str">
        <v>USAP Vessel</v>
      </c>
      <c r="V64" s="155" t="str">
        <v>USAP Vessel</v>
      </c>
      <c r="W64" s="155" t="str">
        <v/>
      </c>
      <c r="X64" s="155" t="str">
        <v>-</v>
      </c>
      <c r="Y64" s="162">
        <v>45328</v>
      </c>
      <c r="Z64" s="157" t="str">
        <v/>
      </c>
      <c r="AA64" s="147" t="str">
        <v>LC-130/SPoT</v>
      </c>
      <c r="AB64" s="156">
        <v>45627</v>
      </c>
      <c r="AC64" s="147" t="str">
        <v>Yes</v>
      </c>
      <c r="AD64" s="147" t="str">
        <v>FY24 inter</v>
      </c>
      <c r="AE64" s="147" t="str">
        <v>FY25 intra</v>
      </c>
      <c r="AF64" s="147" t="str">
        <v>T. DeYoung</v>
      </c>
      <c r="AG64" s="325">
        <v>44459</v>
      </c>
      <c r="AH64" s="183" t="str">
        <v>D. Tosi</v>
      </c>
      <c r="AI64" s="325">
        <v>44480</v>
      </c>
      <c r="AJ64" s="147" t="str">
        <v xml:space="preserve">(*) storage in McMurdo pending low temperature test </v>
      </c>
      <c r="AK64" s="147" t="str">
        <v/>
      </c>
    </row>
    <row r="65" spans="1:40" ht="72" customHeight="1">
      <c r="A65" s="25">
        <v>1.3</v>
      </c>
      <c r="B65" s="48" t="str">
        <v/>
      </c>
      <c r="C65" s="3" t="str">
        <v>String Sensors 89-93</v>
      </c>
      <c r="D65" s="3" t="str">
        <v>Optical Sensors for 5 strings from MSU (mDOMs) - Do Not Deep Freeze</v>
      </c>
      <c r="E65" s="23">
        <v>40</v>
      </c>
      <c r="F65" s="23">
        <v>48</v>
      </c>
      <c r="G65" s="148">
        <v>46</v>
      </c>
      <c r="H65" s="23">
        <v>25</v>
      </c>
      <c r="I65" s="4">
        <v>1277.7777777777778</v>
      </c>
      <c r="J65" s="4">
        <v>573</v>
      </c>
      <c r="K65" s="4">
        <v>14325</v>
      </c>
      <c r="L65" s="148" t="str">
        <v>final weight(**)</v>
      </c>
      <c r="M65" s="6" t="str">
        <v>DNDF [-40C]</v>
      </c>
      <c r="N65" s="10" t="str">
        <v>MSU</v>
      </c>
      <c r="O65" s="156" t="str">
        <v/>
      </c>
      <c r="P65" s="151" t="str">
        <v>MSU-PTH</v>
      </c>
      <c r="Q65" s="169">
        <v>45505</v>
      </c>
      <c r="R65" s="151" t="str">
        <v>Truck</v>
      </c>
      <c r="S65" s="153" t="str">
        <v>PTH - CHC</v>
      </c>
      <c r="T65" s="153" t="str">
        <v/>
      </c>
      <c r="U65" s="153" t="str">
        <v>ComSur</v>
      </c>
      <c r="V65" s="155" t="str">
        <v>CHC - MCM</v>
      </c>
      <c r="W65" s="155" t="str">
        <v/>
      </c>
      <c r="X65" s="155" t="str">
        <v>USAP Air</v>
      </c>
      <c r="Y65" s="156">
        <v>45597</v>
      </c>
      <c r="Z65" s="157" t="str">
        <v/>
      </c>
      <c r="AA65" s="163" t="str">
        <v>LC-130</v>
      </c>
      <c r="AB65" s="156">
        <v>45621</v>
      </c>
      <c r="AC65" s="147" t="str">
        <v>Yes</v>
      </c>
      <c r="AD65" s="147" t="str">
        <v>FY25 inter</v>
      </c>
      <c r="AE65" s="147" t="str">
        <v>FY25 intra</v>
      </c>
      <c r="AF65" s="147" t="str">
        <v>T. Karg</v>
      </c>
      <c r="AG65" s="325">
        <v>44459</v>
      </c>
      <c r="AH65" s="183" t="str">
        <v>D. Tosi</v>
      </c>
      <c r="AI65" s="325">
        <v>44461</v>
      </c>
      <c r="AJ65" s="147" t="str">
        <v>mDOM weight is 28 kg/boxed + 35kg pallet, assume 8 mDOMs/pallet (189 to be deployed + 11 spares)(*)Assumed to be shipped in 2x20' HC  (5115 lbs, 238inx96inx114in) or a 40 ft HC, purchased by MSU or loaned in PTH (container weight not included)</v>
      </c>
      <c r="AK65" s="147" t="str">
        <v/>
      </c>
    </row>
    <row r="66" spans="1:40" ht="47.25">
      <c r="A66" s="25">
        <v>1.3</v>
      </c>
      <c r="B66" s="48" t="str">
        <v/>
      </c>
      <c r="C66" s="3" t="str">
        <v>String Sensors 89-93</v>
      </c>
      <c r="D66" s="3" t="str">
        <v>Optical Sensors for 5 strings from MSU (mDOMs) containers (TBD) - Do Not Deep Freeze</v>
      </c>
      <c r="E66" s="23">
        <v>238</v>
      </c>
      <c r="F66" s="23">
        <v>96</v>
      </c>
      <c r="G66" s="148">
        <v>114</v>
      </c>
      <c r="H66" s="23">
        <v>0</v>
      </c>
      <c r="I66" s="4">
        <v>0</v>
      </c>
      <c r="J66" s="4">
        <v>5115</v>
      </c>
      <c r="K66" s="4">
        <v>0</v>
      </c>
      <c r="L66" s="148" t="str">
        <v>see notes in item above</v>
      </c>
      <c r="M66" s="6" t="str">
        <v>DNDF [-40C]</v>
      </c>
      <c r="N66" s="10" t="str">
        <v>MSU</v>
      </c>
      <c r="O66" s="156" t="str">
        <v/>
      </c>
      <c r="P66" s="151" t="str">
        <v>MSU-PTH</v>
      </c>
      <c r="Q66" s="169">
        <v>45505</v>
      </c>
      <c r="R66" s="151" t="str">
        <v>Truck</v>
      </c>
      <c r="S66" s="153" t="str">
        <v>PTH - CHC</v>
      </c>
      <c r="T66" s="153" t="str">
        <v/>
      </c>
      <c r="U66" s="153" t="str">
        <v>ComSur</v>
      </c>
      <c r="V66" s="155" t="str">
        <v>CHC - MCM</v>
      </c>
      <c r="W66" s="155" t="str">
        <v/>
      </c>
      <c r="X66" s="155" t="str">
        <v>USAP Air</v>
      </c>
      <c r="Y66" s="156">
        <v>45597</v>
      </c>
      <c r="Z66" s="157" t="str">
        <v/>
      </c>
      <c r="AA66" s="163" t="str">
        <v>LC-130</v>
      </c>
      <c r="AB66" s="156">
        <v>45621</v>
      </c>
      <c r="AC66" s="147" t="str">
        <v>Yes</v>
      </c>
      <c r="AD66" s="147" t="str">
        <v>FY25 inter</v>
      </c>
      <c r="AE66" s="147" t="str">
        <v>FY25 intra</v>
      </c>
      <c r="AF66" s="147" t="str">
        <v>T. Karg</v>
      </c>
      <c r="AG66" s="156">
        <v>44459</v>
      </c>
      <c r="AH66" s="147" t="str">
        <v>D. Tosi</v>
      </c>
      <c r="AI66" s="156">
        <v>44461</v>
      </c>
      <c r="AJ66" s="147" t="str">
        <v>Assume 2x20HC containers for transport on COMSUR (TBC). Pallets could be loaded to 53 ft truck and loaded into a loaned container in PTH but this would increase touch points (and risk)</v>
      </c>
      <c r="AK66" s="147" t="str">
        <v/>
      </c>
    </row>
    <row r="67" spans="1:40" s="95" customFormat="1" ht="21" hidden="1" customHeight="1" thickBot="1">
      <c r="A67" s="53" t="str">
        <v/>
      </c>
      <c r="B67" s="53" t="str">
        <v/>
      </c>
      <c r="C67" s="54" t="str">
        <v>MSU Totals:</v>
      </c>
      <c r="D67" s="55" t="str">
        <v/>
      </c>
      <c r="E67" s="44" t="str">
        <v/>
      </c>
      <c r="F67" s="44" t="str">
        <v/>
      </c>
      <c r="G67" s="44" t="str">
        <v>TEU=&gt;</v>
      </c>
      <c r="H67" s="56">
        <v>7.239938944327732</v>
      </c>
      <c r="I67" s="57">
        <v>6892.421875</v>
      </c>
      <c r="J67" s="57" t="str">
        <v/>
      </c>
      <c r="K67" s="58">
        <v>142437</v>
      </c>
      <c r="L67" s="58" t="str">
        <v/>
      </c>
      <c r="M67" s="58" t="str">
        <v/>
      </c>
      <c r="N67" s="58" t="str">
        <v/>
      </c>
      <c r="O67" s="77" t="str">
        <v/>
      </c>
      <c r="P67" s="59" t="str">
        <v/>
      </c>
      <c r="Q67" s="77" t="str">
        <v/>
      </c>
      <c r="R67" s="60" t="str">
        <v/>
      </c>
      <c r="S67" s="59" t="str">
        <v/>
      </c>
      <c r="T67" s="60" t="str">
        <v/>
      </c>
      <c r="U67" s="60" t="str">
        <v/>
      </c>
      <c r="V67" s="59" t="str">
        <v/>
      </c>
      <c r="W67" s="60" t="str">
        <v/>
      </c>
      <c r="X67" s="60" t="str">
        <v/>
      </c>
      <c r="Y67" s="77" t="str">
        <v/>
      </c>
      <c r="Z67" s="60" t="str">
        <v/>
      </c>
      <c r="AA67" s="60" t="str">
        <v/>
      </c>
      <c r="AB67" s="77" t="str">
        <v/>
      </c>
      <c r="AC67" s="59" t="str">
        <v/>
      </c>
      <c r="AD67" s="77" t="str">
        <v/>
      </c>
      <c r="AE67" s="59" t="str">
        <v/>
      </c>
      <c r="AF67" s="59" t="str">
        <v/>
      </c>
      <c r="AG67" s="59" t="str">
        <v/>
      </c>
      <c r="AH67" s="59" t="str">
        <v/>
      </c>
      <c r="AI67" s="59" t="str">
        <v/>
      </c>
      <c r="AJ67" s="59" t="str">
        <v/>
      </c>
      <c r="AK67" s="59" t="str">
        <v/>
      </c>
      <c r="AL67" s="11"/>
      <c r="AM67" s="11"/>
      <c r="AN67" s="11"/>
    </row>
    <row r="68" spans="1:40" ht="21.6" customHeight="1">
      <c r="A68" s="25">
        <v>1.3</v>
      </c>
      <c r="B68" s="48" t="str">
        <v/>
      </c>
      <c r="C68" s="3" t="str">
        <v>DM-Ice</v>
      </c>
      <c r="D68" s="3" t="str">
        <v>DM-ice (two modules for string 89 and 90) - Do Not Deep Freeze</v>
      </c>
      <c r="E68" s="23">
        <v>48</v>
      </c>
      <c r="F68" s="23">
        <v>48</v>
      </c>
      <c r="G68" s="23">
        <v>48</v>
      </c>
      <c r="H68" s="23">
        <v>1</v>
      </c>
      <c r="I68" s="4">
        <v>64</v>
      </c>
      <c r="J68" s="4">
        <v>1500</v>
      </c>
      <c r="K68" s="4">
        <v>1500</v>
      </c>
      <c r="L68" s="148" t="str">
        <v>estimated</v>
      </c>
      <c r="M68" s="6" t="str">
        <v>DNDF [-40C]</v>
      </c>
      <c r="N68" s="10" t="str">
        <v>Yale</v>
      </c>
      <c r="O68" s="156" t="str">
        <v/>
      </c>
      <c r="P68" s="151" t="str">
        <v>Yale-PTH</v>
      </c>
      <c r="Q68" s="169" t="str">
        <v/>
      </c>
      <c r="R68" s="151" t="str">
        <v>Truck</v>
      </c>
      <c r="S68" s="153" t="str">
        <v>PTH - CHC</v>
      </c>
      <c r="T68" s="153" t="str">
        <v/>
      </c>
      <c r="U68" s="153" t="str">
        <v>ComSur</v>
      </c>
      <c r="V68" s="155" t="str">
        <v>CHC - MCM</v>
      </c>
      <c r="W68" s="155" t="str">
        <v/>
      </c>
      <c r="X68" s="155" t="str">
        <v>USAP Air</v>
      </c>
      <c r="Y68" s="156">
        <v>45597</v>
      </c>
      <c r="Z68" s="157" t="str">
        <v/>
      </c>
      <c r="AA68" s="163" t="str">
        <v>LC-130</v>
      </c>
      <c r="AB68" s="156">
        <v>45621</v>
      </c>
      <c r="AC68" s="147" t="str">
        <v>Yes</v>
      </c>
      <c r="AD68" s="147" t="str">
        <v>FY25 inter</v>
      </c>
      <c r="AE68" s="147" t="str">
        <v>FY25 intra</v>
      </c>
      <c r="AF68" s="147" t="str">
        <v>M. Kauer</v>
      </c>
      <c r="AG68" s="156">
        <v>44459</v>
      </c>
      <c r="AH68" s="147" t="str">
        <v>D. Tosi</v>
      </c>
      <c r="AI68" s="156">
        <v>44459</v>
      </c>
      <c r="AJ68" s="147" t="str">
        <v/>
      </c>
      <c r="AK68" s="147" t="str">
        <v/>
      </c>
    </row>
    <row r="69" spans="1:40" s="95" customFormat="1" ht="38.25" hidden="1" thickBot="1">
      <c r="A69" s="53" t="str">
        <v/>
      </c>
      <c r="B69" s="53" t="str">
        <v/>
      </c>
      <c r="C69" s="54" t="str">
        <v>Other Institutions Totals:</v>
      </c>
      <c r="D69" s="55" t="str">
        <v/>
      </c>
      <c r="E69" s="44" t="str">
        <v/>
      </c>
      <c r="F69" s="44" t="str">
        <v/>
      </c>
      <c r="G69" s="44" t="str">
        <v/>
      </c>
      <c r="H69" s="56">
        <v>6.7226890756302532E-2</v>
      </c>
      <c r="I69" s="57">
        <v>64</v>
      </c>
      <c r="J69" s="57" t="str">
        <v/>
      </c>
      <c r="K69" s="58">
        <v>1500</v>
      </c>
      <c r="L69" s="58" t="str">
        <v/>
      </c>
      <c r="M69" s="58" t="str">
        <v/>
      </c>
      <c r="N69" s="58" t="str">
        <v/>
      </c>
      <c r="O69" s="77" t="str">
        <v/>
      </c>
      <c r="P69" s="59" t="str">
        <v/>
      </c>
      <c r="Q69" s="77" t="str">
        <v/>
      </c>
      <c r="R69" s="60" t="str">
        <v/>
      </c>
      <c r="S69" s="59" t="str">
        <v/>
      </c>
      <c r="T69" s="60" t="str">
        <v/>
      </c>
      <c r="U69" s="60" t="str">
        <v/>
      </c>
      <c r="V69" s="59" t="str">
        <v/>
      </c>
      <c r="W69" s="60" t="str">
        <v/>
      </c>
      <c r="X69" s="60" t="str">
        <v/>
      </c>
      <c r="Y69" s="77" t="str">
        <v/>
      </c>
      <c r="Z69" s="60" t="str">
        <v/>
      </c>
      <c r="AA69" s="60" t="str">
        <v/>
      </c>
      <c r="AB69" s="77" t="str">
        <v/>
      </c>
      <c r="AC69" s="59" t="str">
        <v/>
      </c>
      <c r="AD69" s="77" t="str">
        <v/>
      </c>
      <c r="AE69" s="59" t="str">
        <v/>
      </c>
      <c r="AF69" s="59" t="str">
        <v/>
      </c>
      <c r="AG69" s="59" t="str">
        <v/>
      </c>
      <c r="AH69" s="59" t="str">
        <v/>
      </c>
      <c r="AI69" s="59" t="str">
        <v/>
      </c>
      <c r="AJ69" s="59" t="str">
        <v/>
      </c>
      <c r="AK69" s="59" t="str">
        <v/>
      </c>
      <c r="AL69" s="11"/>
      <c r="AM69" s="11"/>
      <c r="AN69" s="11"/>
    </row>
    <row r="70" spans="1:40" ht="63" hidden="1">
      <c r="A70" s="25">
        <v>1.3</v>
      </c>
      <c r="B70" s="48" t="str">
        <v/>
      </c>
      <c r="C70" s="3" t="str">
        <v>String Sensors 87-88</v>
      </c>
      <c r="D70" s="3" t="str">
        <v>Optical sensors for 2 strings from Germany (mDOMs) (spares included) - Do Not Deep Freeze</v>
      </c>
      <c r="E70" s="23">
        <v>40</v>
      </c>
      <c r="F70" s="23">
        <v>48</v>
      </c>
      <c r="G70" s="148">
        <v>46</v>
      </c>
      <c r="H70" s="23">
        <v>16</v>
      </c>
      <c r="I70" s="4">
        <v>817.77777777777783</v>
      </c>
      <c r="J70" s="4">
        <v>573</v>
      </c>
      <c r="K70" s="4">
        <v>9168</v>
      </c>
      <c r="L70" s="148" t="str">
        <v>final weight(**)</v>
      </c>
      <c r="M70" s="6" t="str">
        <v>DNDF [-40C]</v>
      </c>
      <c r="N70" s="10" t="str">
        <v>DESY</v>
      </c>
      <c r="O70" s="156" t="str">
        <v/>
      </c>
      <c r="P70" s="151" t="str">
        <v>DESY-CHC</v>
      </c>
      <c r="Q70" s="169">
        <v>45139</v>
      </c>
      <c r="R70" s="151" t="str">
        <v>ComSur</v>
      </c>
      <c r="S70" s="153" t="str">
        <v>DESY-CHC</v>
      </c>
      <c r="T70" s="153" t="str">
        <v/>
      </c>
      <c r="U70" s="153" t="str">
        <v>ComSur</v>
      </c>
      <c r="V70" s="155" t="str">
        <v>CHC - MCM</v>
      </c>
      <c r="W70" s="155" t="str">
        <v/>
      </c>
      <c r="X70" s="155" t="str">
        <v>USAP  Air</v>
      </c>
      <c r="Y70" s="156">
        <v>45231</v>
      </c>
      <c r="Z70" s="157" t="str">
        <v/>
      </c>
      <c r="AA70" s="163" t="str">
        <v>LC-130</v>
      </c>
      <c r="AB70" s="156">
        <v>45306</v>
      </c>
      <c r="AC70" s="147" t="str">
        <v>Yes</v>
      </c>
      <c r="AD70" s="147" t="str">
        <v>FY24 inter</v>
      </c>
      <c r="AE70" s="147" t="str">
        <v>FY24 intra</v>
      </c>
      <c r="AF70" s="147" t="str">
        <v>T. Karg</v>
      </c>
      <c r="AG70" s="147">
        <v>44459</v>
      </c>
      <c r="AH70" s="147" t="str">
        <v>D. Tosi</v>
      </c>
      <c r="AI70" s="147">
        <v>44461</v>
      </c>
      <c r="AJ70" s="147" t="str">
        <v>mDOM weight is 62 lbs (25kg/sensor + 3 kg/box) + 35kg pallet, assume 8 mDOMs/pallet - 116 to be deployed + 12 spares - 
(**) shipped in 20 HC container. Container weight not included in the assumption that pallet will be taken out in CHC.</v>
      </c>
      <c r="AK70" s="147" t="str">
        <v/>
      </c>
    </row>
    <row r="71" spans="1:40" ht="63" hidden="1">
      <c r="A71" s="25">
        <v>1.3</v>
      </c>
      <c r="B71" s="48" t="str">
        <v/>
      </c>
      <c r="C71" s="3" t="str">
        <v>String Sensors 87-88</v>
      </c>
      <c r="D71" s="3" t="str">
        <v>Optical sensors for 2 strings from Germany (mDOMs) (SPARES) - Do Not Deep Freeze</v>
      </c>
      <c r="E71" s="23">
        <v>40</v>
      </c>
      <c r="F71" s="23">
        <v>48</v>
      </c>
      <c r="G71" s="148">
        <v>46</v>
      </c>
      <c r="H71" s="23">
        <v>0</v>
      </c>
      <c r="I71" s="4">
        <v>0</v>
      </c>
      <c r="J71" s="4">
        <v>573</v>
      </c>
      <c r="K71" s="4">
        <v>0</v>
      </c>
      <c r="L71" s="148" t="str">
        <v>final weight(**)</v>
      </c>
      <c r="M71" s="6" t="str">
        <v>DNDF [-40C]</v>
      </c>
      <c r="N71" s="10" t="str">
        <v>DESY</v>
      </c>
      <c r="O71" s="156" t="str">
        <v/>
      </c>
      <c r="P71" s="151" t="str">
        <v>DESY-CHC</v>
      </c>
      <c r="Q71" s="169">
        <v>45139</v>
      </c>
      <c r="R71" s="151" t="str">
        <v>ComSur</v>
      </c>
      <c r="S71" s="153" t="str">
        <v>DESY-CHC</v>
      </c>
      <c r="T71" s="153" t="str">
        <v/>
      </c>
      <c r="U71" s="153" t="str">
        <v>ComSur</v>
      </c>
      <c r="V71" s="155" t="str">
        <v>CHC - MCM</v>
      </c>
      <c r="W71" s="155" t="str">
        <v/>
      </c>
      <c r="X71" s="155" t="str">
        <v>USAP  Air</v>
      </c>
      <c r="Y71" s="156">
        <v>45231</v>
      </c>
      <c r="Z71" s="157" t="str">
        <v/>
      </c>
      <c r="AA71" s="163" t="str">
        <v>LC-130</v>
      </c>
      <c r="AB71" s="156">
        <v>45306</v>
      </c>
      <c r="AC71" s="147" t="str">
        <v>Yes</v>
      </c>
      <c r="AD71" s="147" t="str">
        <v>FY24 inter</v>
      </c>
      <c r="AE71" s="147" t="str">
        <v>FY24 intra</v>
      </c>
      <c r="AF71" s="147" t="str">
        <v>T. Karg</v>
      </c>
      <c r="AG71" s="147">
        <v>44459</v>
      </c>
      <c r="AH71" s="147" t="str">
        <v>D. Tosi</v>
      </c>
      <c r="AI71" s="147">
        <v>44461</v>
      </c>
      <c r="AJ71" s="147" t="str">
        <v>mDOM weight is 62 lbs (25kg/sensor + 3 kg/box) + 35kg pallet, assume 8 mDOMs/pallet - (**) shipped in 20 HC container. Container weight not included in the assumption that pallet will be taken out in CHC.</v>
      </c>
      <c r="AK71" s="147" t="str">
        <v/>
      </c>
    </row>
    <row r="72" spans="1:40" ht="31.5" hidden="1">
      <c r="A72" s="25">
        <v>1.3</v>
      </c>
      <c r="B72" s="48" t="str">
        <v/>
      </c>
      <c r="C72" s="3" t="str">
        <v>Special Devices 87-88</v>
      </c>
      <c r="D72" s="3" t="str">
        <v>Special devices for 2 strings from DESY/Germany/Sweden (8 WOMs, 0 Abalone) + spares - Do Not Deep Freeze</v>
      </c>
      <c r="E72" s="23">
        <v>40</v>
      </c>
      <c r="F72" s="23">
        <v>21</v>
      </c>
      <c r="G72" s="23">
        <v>64</v>
      </c>
      <c r="H72" s="23">
        <v>1</v>
      </c>
      <c r="I72" s="4">
        <v>31.111111111111111</v>
      </c>
      <c r="J72" s="4">
        <v>701</v>
      </c>
      <c r="K72" s="4">
        <v>701</v>
      </c>
      <c r="L72" s="148" t="str">
        <v>preliminary</v>
      </c>
      <c r="M72" s="38" t="str">
        <v>DNDF [-40C]</v>
      </c>
      <c r="N72" s="10" t="str">
        <v>Mainz</v>
      </c>
      <c r="O72" s="156" t="str">
        <v/>
      </c>
      <c r="P72" s="151" t="str">
        <v>DESY-CHC</v>
      </c>
      <c r="Q72" s="169">
        <v>45139</v>
      </c>
      <c r="R72" s="151" t="str">
        <v>ComSur</v>
      </c>
      <c r="S72" s="153" t="str">
        <v>DESY-CHC</v>
      </c>
      <c r="T72" s="153" t="str">
        <v/>
      </c>
      <c r="U72" s="153" t="str">
        <v>ComSur</v>
      </c>
      <c r="V72" s="155" t="str">
        <v>CHC - MCM</v>
      </c>
      <c r="W72" s="155" t="str">
        <v/>
      </c>
      <c r="X72" s="155" t="str">
        <v>USAP  Air</v>
      </c>
      <c r="Y72" s="156">
        <v>45231</v>
      </c>
      <c r="Z72" s="157" t="str">
        <v/>
      </c>
      <c r="AA72" s="163" t="str">
        <v>LC-130</v>
      </c>
      <c r="AB72" s="156">
        <v>45306</v>
      </c>
      <c r="AC72" s="147" t="str">
        <v>Yes</v>
      </c>
      <c r="AD72" s="147" t="str">
        <v>FY24 inter</v>
      </c>
      <c r="AE72" s="147" t="str">
        <v>FY24 intra</v>
      </c>
      <c r="AF72" s="183" t="str">
        <v>S. Boeser</v>
      </c>
      <c r="AG72" s="183">
        <v>44482</v>
      </c>
      <c r="AH72" s="147" t="str">
        <v>D. Tosi</v>
      </c>
      <c r="AI72" s="183">
        <v>44482</v>
      </c>
      <c r="AJ72" s="147" t="str">
        <v xml:space="preserve">8 WOMs (no spares) - AH not included for now. Assume 150 lbs crate.  </v>
      </c>
      <c r="AK72" s="147" t="str">
        <v/>
      </c>
    </row>
    <row r="73" spans="1:40" ht="47.25" hidden="1">
      <c r="A73" s="25">
        <v>1.5</v>
      </c>
      <c r="B73" s="48" t="str">
        <v/>
      </c>
      <c r="C73" s="3" t="str">
        <v>Calibration Devices 87-88</v>
      </c>
      <c r="D73" s="3" t="str">
        <v>Calibration devices for 2 strings from DESY/Germany/Sweden (4+2 POCAMs, 3+1 Acoustic sensors,  2+1 Swedish Cameras) - Do Not Deep Freeze</v>
      </c>
      <c r="E73" s="96">
        <v>62</v>
      </c>
      <c r="F73" s="96">
        <v>38</v>
      </c>
      <c r="G73" s="96">
        <v>41</v>
      </c>
      <c r="H73" s="23">
        <v>1</v>
      </c>
      <c r="I73" s="4">
        <v>55.900462962962962</v>
      </c>
      <c r="J73" s="4">
        <v>836</v>
      </c>
      <c r="K73" s="4">
        <v>836</v>
      </c>
      <c r="L73" s="148" t="str">
        <v>preliminary</v>
      </c>
      <c r="M73" s="6" t="str">
        <v>DNDF [-40C]</v>
      </c>
      <c r="N73" s="10" t="str">
        <v>TUM/Aachen/Sweden</v>
      </c>
      <c r="O73" s="156" t="str">
        <v/>
      </c>
      <c r="P73" s="151" t="str">
        <v>DESY-CHC</v>
      </c>
      <c r="Q73" s="169">
        <v>45139</v>
      </c>
      <c r="R73" s="151" t="str">
        <v>ComSur</v>
      </c>
      <c r="S73" s="153" t="str">
        <v>DESY-CHC</v>
      </c>
      <c r="T73" s="153" t="str">
        <v/>
      </c>
      <c r="U73" s="153" t="str">
        <v>ComSur</v>
      </c>
      <c r="V73" s="155" t="str">
        <v>CHC-MCM</v>
      </c>
      <c r="W73" s="155" t="str">
        <v/>
      </c>
      <c r="X73" s="155" t="str">
        <v>USAP  Air</v>
      </c>
      <c r="Y73" s="156">
        <v>45231</v>
      </c>
      <c r="Z73" s="157" t="str">
        <v/>
      </c>
      <c r="AA73" s="163" t="str">
        <v>LC-130</v>
      </c>
      <c r="AB73" s="156">
        <v>45306</v>
      </c>
      <c r="AC73" s="147" t="str">
        <v>Yes</v>
      </c>
      <c r="AD73" s="147" t="str">
        <v>FY24 inter</v>
      </c>
      <c r="AE73" s="147" t="str">
        <v>FY24 intra</v>
      </c>
      <c r="AF73" s="147" t="str">
        <v>D. Williams</v>
      </c>
      <c r="AG73" s="183">
        <v>44482</v>
      </c>
      <c r="AH73" s="147" t="str">
        <v>D. Tosi</v>
      </c>
      <c r="AI73" s="183">
        <v>44482</v>
      </c>
      <c r="AJ73" s="147" t="str">
        <v>Calibration devices for strings 87-88 = 2+1 Sweden Camera + 3+1 Acoustic Module + 4+1 POCAM, including spares, 200 lbs crate</v>
      </c>
      <c r="AK73" s="147" t="str">
        <v/>
      </c>
    </row>
    <row r="74" spans="1:40" ht="31.5" hidden="1">
      <c r="A74" s="35">
        <v>1.4</v>
      </c>
      <c r="B74" s="51" t="str">
        <v/>
      </c>
      <c r="C74" s="20" t="str">
        <v>FieldHub electronics</v>
      </c>
      <c r="D74" s="1" t="str">
        <v>Required onsite for FY24 installation. 1 crate containing readout electronics for installation in ICL - Do Not Freeze</v>
      </c>
      <c r="E74" s="36">
        <v>48</v>
      </c>
      <c r="F74" s="36">
        <v>48</v>
      </c>
      <c r="G74" s="36">
        <v>36</v>
      </c>
      <c r="H74" s="23">
        <v>1</v>
      </c>
      <c r="I74" s="4">
        <v>48</v>
      </c>
      <c r="J74" s="4">
        <v>275</v>
      </c>
      <c r="K74" s="4">
        <v>275</v>
      </c>
      <c r="L74" s="148" t="str">
        <v>preliminary</v>
      </c>
      <c r="M74" s="8" t="str">
        <v>DNF</v>
      </c>
      <c r="N74" s="163" t="str">
        <v>DESY</v>
      </c>
      <c r="O74" s="156">
        <v>45139</v>
      </c>
      <c r="P74" s="151" t="str">
        <v>DESY-CHC</v>
      </c>
      <c r="Q74" s="169">
        <v>45153</v>
      </c>
      <c r="R74" s="151" t="str">
        <v>ComSur</v>
      </c>
      <c r="S74" s="153" t="str">
        <v>DESY-CHC</v>
      </c>
      <c r="T74" s="153" t="str">
        <v/>
      </c>
      <c r="U74" s="153" t="str">
        <v>ComSur</v>
      </c>
      <c r="V74" s="155" t="str">
        <v>CHC-MCM</v>
      </c>
      <c r="W74" s="155" t="str">
        <v/>
      </c>
      <c r="X74" s="155" t="str">
        <v>USAP  Air</v>
      </c>
      <c r="Y74" s="156">
        <v>45231</v>
      </c>
      <c r="Z74" s="157" t="str">
        <v/>
      </c>
      <c r="AA74" s="163" t="str">
        <v>LC-130</v>
      </c>
      <c r="AB74" s="156">
        <v>45261</v>
      </c>
      <c r="AC74" s="147" t="str">
        <v>No</v>
      </c>
      <c r="AD74" s="147" t="str">
        <v>FY24 inter</v>
      </c>
      <c r="AE74" s="147" t="str">
        <v>FY24 intra</v>
      </c>
      <c r="AF74" s="179" t="str">
        <v>J. Kelley</v>
      </c>
      <c r="AG74" s="179">
        <v>44482</v>
      </c>
      <c r="AH74" s="179" t="str">
        <v>D. Tosi</v>
      </c>
      <c r="AI74" s="179">
        <v>44482</v>
      </c>
      <c r="AJ74" s="147" t="str">
        <v xml:space="preserve">Field Hubs are 442mm x 480mm x 133 mm (17.4" x 18.9" x 5.2") and weight maybe 10 lb each.  100 lbs crate. </v>
      </c>
      <c r="AK74" s="147" t="str">
        <v/>
      </c>
    </row>
    <row r="75" spans="1:40" ht="63">
      <c r="A75" s="25">
        <v>1.3</v>
      </c>
      <c r="B75" s="48" t="str">
        <v/>
      </c>
      <c r="C75" s="3" t="str">
        <v>String Sensors 89-93</v>
      </c>
      <c r="D75" s="3" t="str">
        <v>Optical sensors for 5 strings from Germany (mDOMs) - Do Not Deep Freeze</v>
      </c>
      <c r="E75" s="23">
        <v>40</v>
      </c>
      <c r="F75" s="23">
        <v>48</v>
      </c>
      <c r="G75" s="148">
        <v>46</v>
      </c>
      <c r="H75" s="23">
        <v>12</v>
      </c>
      <c r="I75" s="4">
        <v>613.33333333333337</v>
      </c>
      <c r="J75" s="4">
        <v>573</v>
      </c>
      <c r="K75" s="4">
        <v>6876</v>
      </c>
      <c r="L75" s="148" t="str">
        <v>final weight(**)</v>
      </c>
      <c r="M75" s="6" t="str">
        <v>DNDF [-40C]</v>
      </c>
      <c r="N75" s="10" t="str">
        <v>DESY</v>
      </c>
      <c r="O75" s="156" t="str">
        <v/>
      </c>
      <c r="P75" s="151" t="str">
        <v>DESY-CHC</v>
      </c>
      <c r="Q75" s="169">
        <v>45505</v>
      </c>
      <c r="R75" s="151" t="str">
        <v>ComSur</v>
      </c>
      <c r="S75" s="153" t="str">
        <v>DESY-CHC</v>
      </c>
      <c r="T75" s="153" t="str">
        <v/>
      </c>
      <c r="U75" s="153" t="str">
        <v>ComSur</v>
      </c>
      <c r="V75" s="155" t="str">
        <v>CHC - MCM</v>
      </c>
      <c r="W75" s="155" t="str">
        <v/>
      </c>
      <c r="X75" s="155" t="str">
        <v>USAP  Air</v>
      </c>
      <c r="Y75" s="156">
        <v>45597</v>
      </c>
      <c r="Z75" s="157" t="str">
        <v/>
      </c>
      <c r="AA75" s="163" t="str">
        <v>LC-130</v>
      </c>
      <c r="AB75" s="156">
        <v>45621</v>
      </c>
      <c r="AC75" s="147" t="str">
        <v>Yes</v>
      </c>
      <c r="AD75" s="147" t="str">
        <v>FY25 inter</v>
      </c>
      <c r="AE75" s="147" t="str">
        <v>FY25 intra</v>
      </c>
      <c r="AF75" s="147" t="str">
        <v>T. Karg</v>
      </c>
      <c r="AG75" s="156">
        <v>44459</v>
      </c>
      <c r="AH75" s="147" t="str">
        <v>D. Tosi</v>
      </c>
      <c r="AI75" s="156">
        <v>44461</v>
      </c>
      <c r="AJ75" s="147" t="str">
        <v>mDOM weight is (28kg/sensor boxed) + 35kg pallet, assume 8 mDOMs/pallet - 190 to be deployed + 10 spares. (**) shipped in 20 HC container. Container not included in weight as pallets will be taken out.</v>
      </c>
      <c r="AK75" s="147" t="str">
        <v/>
      </c>
    </row>
    <row r="76" spans="1:40" ht="31.5">
      <c r="A76" s="25">
        <v>1.3</v>
      </c>
      <c r="B76" s="48" t="str">
        <v/>
      </c>
      <c r="C76" s="3" t="str">
        <v>Special Devices 89-93</v>
      </c>
      <c r="D76" s="3" t="str">
        <v>Special devices for 5 remaining strings from DESY/Germany/Sweden (6 WOMs,  3 Abalone Hubs or WOM Traps)  no spares - Do Not Deep Freeze</v>
      </c>
      <c r="E76" s="23">
        <v>32</v>
      </c>
      <c r="F76" s="23">
        <v>31</v>
      </c>
      <c r="G76" s="23">
        <v>89</v>
      </c>
      <c r="H76" s="23">
        <v>1</v>
      </c>
      <c r="I76" s="4">
        <v>51.092592592592595</v>
      </c>
      <c r="J76" s="4">
        <v>1035</v>
      </c>
      <c r="K76" s="4">
        <v>1035</v>
      </c>
      <c r="L76" s="148" t="str">
        <v>preliminary</v>
      </c>
      <c r="M76" s="38" t="str">
        <v>DNDF [-40C]</v>
      </c>
      <c r="N76" s="10" t="str">
        <v>Mainz</v>
      </c>
      <c r="O76" s="156" t="str">
        <v/>
      </c>
      <c r="P76" s="151" t="str">
        <v>DESY-CHC</v>
      </c>
      <c r="Q76" s="169">
        <v>45505</v>
      </c>
      <c r="R76" s="151" t="str">
        <v>ComSur</v>
      </c>
      <c r="S76" s="153" t="str">
        <v>DESY-CHC</v>
      </c>
      <c r="T76" s="153" t="str">
        <v/>
      </c>
      <c r="U76" s="153" t="str">
        <v>ComSur</v>
      </c>
      <c r="V76" s="155" t="str">
        <v>CHC - MCM</v>
      </c>
      <c r="W76" s="155" t="str">
        <v/>
      </c>
      <c r="X76" s="155" t="str">
        <v>USAP  Air</v>
      </c>
      <c r="Y76" s="156">
        <v>45597</v>
      </c>
      <c r="Z76" s="157" t="str">
        <v/>
      </c>
      <c r="AA76" s="163" t="str">
        <v>LC-130</v>
      </c>
      <c r="AB76" s="156">
        <v>45621</v>
      </c>
      <c r="AC76" s="147" t="str">
        <v>Yes</v>
      </c>
      <c r="AD76" s="147" t="str">
        <v>FY25 inter</v>
      </c>
      <c r="AE76" s="147" t="str">
        <v>FY25 intra</v>
      </c>
      <c r="AF76" s="183" t="str">
        <v>S. Boeser</v>
      </c>
      <c r="AG76" s="325">
        <v>44482</v>
      </c>
      <c r="AH76" s="147" t="str">
        <v>D. Tosi</v>
      </c>
      <c r="AI76" s="325">
        <v>44482</v>
      </c>
      <c r="AJ76" s="147" t="str">
        <v>6 Special Devices from Germany 6 (WOM + 0 AH) including 0 spare for each. Assume 170 lbs crate.</v>
      </c>
      <c r="AK76" s="147" t="str">
        <v/>
      </c>
    </row>
    <row r="77" spans="1:40" ht="50.25" customHeight="1">
      <c r="A77" s="25">
        <v>1.5</v>
      </c>
      <c r="B77" s="48" t="str">
        <v/>
      </c>
      <c r="C77" s="3" t="str">
        <v>Calibration Devices 89-93</v>
      </c>
      <c r="D77" s="3" t="str">
        <v>Calibration for 5 strings from DESY/Germany/Sweden (17+2 POCAMs, 7+ 1 Acoustic sensors,  3+ 1 Swedish Cameras) including spares - Do Not Deep Freeze</v>
      </c>
      <c r="E77" s="96">
        <v>62</v>
      </c>
      <c r="F77" s="96">
        <v>48</v>
      </c>
      <c r="G77" s="96">
        <v>44</v>
      </c>
      <c r="H77" s="23">
        <v>1</v>
      </c>
      <c r="I77" s="4">
        <v>75.777777777777771</v>
      </c>
      <c r="J77" s="4">
        <v>1694</v>
      </c>
      <c r="K77" s="4">
        <v>1694</v>
      </c>
      <c r="L77" s="148" t="str">
        <v>preliminary</v>
      </c>
      <c r="M77" s="6" t="str">
        <v>DNDF [-40C]</v>
      </c>
      <c r="N77" s="10" t="str">
        <v>TUM/Aachen/Sweden</v>
      </c>
      <c r="O77" s="156" t="str">
        <v/>
      </c>
      <c r="P77" s="151" t="str">
        <v>DESY-CHC</v>
      </c>
      <c r="Q77" s="169">
        <v>45505</v>
      </c>
      <c r="R77" s="151" t="str">
        <v>ComSur</v>
      </c>
      <c r="S77" s="153" t="str">
        <v>DESY-CHC</v>
      </c>
      <c r="T77" s="153" t="str">
        <v/>
      </c>
      <c r="U77" s="153" t="str">
        <v>ComSur</v>
      </c>
      <c r="V77" s="155" t="str">
        <v>CHC-MCM</v>
      </c>
      <c r="W77" s="155" t="str">
        <v/>
      </c>
      <c r="X77" s="155" t="str">
        <v>USAP  Air</v>
      </c>
      <c r="Y77" s="156">
        <v>45597</v>
      </c>
      <c r="Z77" s="157" t="str">
        <v/>
      </c>
      <c r="AA77" s="163" t="str">
        <v>LC-130</v>
      </c>
      <c r="AB77" s="156">
        <v>45621</v>
      </c>
      <c r="AC77" s="147" t="str">
        <v>Yes</v>
      </c>
      <c r="AD77" s="147" t="str">
        <v>FY25 inter</v>
      </c>
      <c r="AE77" s="147" t="str">
        <v>FY25 intra</v>
      </c>
      <c r="AF77" s="147" t="str">
        <v>D. Williams</v>
      </c>
      <c r="AG77" s="325">
        <v>44482</v>
      </c>
      <c r="AH77" s="147" t="str">
        <v>D. Tosi</v>
      </c>
      <c r="AI77" s="325">
        <v>44482</v>
      </c>
      <c r="AJ77" s="147" t="str">
        <v>Calibration devices for strings 89-93 = 3+1 Sweden Camera,7+1 + Acoustic Module,17 +1 POCAM, including spares, 200 lbs crate</v>
      </c>
      <c r="AK77" s="147" t="str">
        <v/>
      </c>
    </row>
    <row r="78" spans="1:40" s="95" customFormat="1" ht="33.75" hidden="1" customHeight="1" thickBot="1">
      <c r="A78" s="53" t="str">
        <v/>
      </c>
      <c r="B78" s="53" t="str">
        <v/>
      </c>
      <c r="C78" s="54" t="str">
        <v>DESY/Aachen/TUM/Sweden etc Totals:</v>
      </c>
      <c r="D78" s="55" t="str">
        <v/>
      </c>
      <c r="E78" s="44" t="str">
        <v/>
      </c>
      <c r="F78" s="44" t="str">
        <v/>
      </c>
      <c r="G78" s="44" t="str">
        <v>TEU=&gt;</v>
      </c>
      <c r="H78" s="56">
        <v>1.778354049953315</v>
      </c>
      <c r="I78" s="57">
        <v>1692.9930555555557</v>
      </c>
      <c r="J78" s="57" t="str">
        <v/>
      </c>
      <c r="K78" s="57">
        <v>20585</v>
      </c>
      <c r="L78" s="58" t="str">
        <v/>
      </c>
      <c r="M78" s="58" t="str">
        <v/>
      </c>
      <c r="N78" s="58" t="str">
        <v/>
      </c>
      <c r="O78" s="77" t="str">
        <v/>
      </c>
      <c r="P78" s="59" t="str">
        <v/>
      </c>
      <c r="Q78" s="77" t="str">
        <v/>
      </c>
      <c r="R78" s="60" t="str">
        <v/>
      </c>
      <c r="S78" s="59" t="str">
        <v/>
      </c>
      <c r="T78" s="60" t="str">
        <v/>
      </c>
      <c r="U78" s="60" t="str">
        <v/>
      </c>
      <c r="V78" s="59" t="str">
        <v/>
      </c>
      <c r="W78" s="60" t="str">
        <v/>
      </c>
      <c r="X78" s="60" t="str">
        <v/>
      </c>
      <c r="Y78" s="77" t="str">
        <v/>
      </c>
      <c r="Z78" s="60" t="str">
        <v/>
      </c>
      <c r="AA78" s="60" t="str">
        <v/>
      </c>
      <c r="AB78" s="77" t="str">
        <v/>
      </c>
      <c r="AC78" s="59" t="str">
        <v/>
      </c>
      <c r="AD78" s="77" t="str">
        <v/>
      </c>
      <c r="AE78" s="59" t="str">
        <v/>
      </c>
      <c r="AF78" s="59" t="str">
        <v/>
      </c>
      <c r="AG78" s="59" t="str">
        <v/>
      </c>
      <c r="AH78" s="59" t="str">
        <v/>
      </c>
      <c r="AI78" s="59" t="str">
        <v/>
      </c>
      <c r="AJ78" s="59" t="str">
        <v/>
      </c>
      <c r="AK78" s="59" t="str">
        <v/>
      </c>
      <c r="AL78" s="11"/>
      <c r="AM78" s="11"/>
      <c r="AN78" s="11"/>
    </row>
    <row r="79" spans="1:40" ht="47.25" hidden="1">
      <c r="A79" s="72">
        <v>1.3</v>
      </c>
      <c r="B79" s="48" t="str">
        <v/>
      </c>
      <c r="C79" s="1" t="str">
        <v>String Sensors 87 &amp; 88</v>
      </c>
      <c r="D79" s="1" t="str">
        <v>Sensors (D-Eggs) pallets with 8 sensors  at Pole overwinter - Cryo location - Do Not Deep Freeze</v>
      </c>
      <c r="E79" s="38">
        <v>45</v>
      </c>
      <c r="F79" s="38">
        <v>48</v>
      </c>
      <c r="G79" s="38">
        <v>67</v>
      </c>
      <c r="H79" s="38">
        <v>4</v>
      </c>
      <c r="I79" s="4">
        <v>335</v>
      </c>
      <c r="J79" s="4">
        <v>794</v>
      </c>
      <c r="K79" s="4">
        <v>3176</v>
      </c>
      <c r="L79" s="148" t="str">
        <v>preliminary(*)</v>
      </c>
      <c r="M79" s="6" t="str">
        <v>DNDF [-40C]</v>
      </c>
      <c r="N79" s="10" t="str">
        <v>Chiba</v>
      </c>
      <c r="O79" s="156" t="str">
        <v/>
      </c>
      <c r="P79" s="151" t="str">
        <v xml:space="preserve"> ChibaU - CHC</v>
      </c>
      <c r="Q79" s="169">
        <v>45139</v>
      </c>
      <c r="R79" s="151" t="str">
        <v>Cargo shipment by CHU</v>
      </c>
      <c r="S79" s="153" t="str">
        <v>ChibaU - CHC</v>
      </c>
      <c r="T79" s="153" t="str">
        <v/>
      </c>
      <c r="U79" s="153" t="str">
        <v>ComSur</v>
      </c>
      <c r="V79" s="155" t="str">
        <v>CHC - MCM</v>
      </c>
      <c r="W79" s="76" t="str">
        <v/>
      </c>
      <c r="X79" s="155" t="str">
        <v>USAP Air</v>
      </c>
      <c r="Y79" s="156">
        <v>45231</v>
      </c>
      <c r="Z79" s="157" t="str">
        <v/>
      </c>
      <c r="AA79" s="163" t="str">
        <v>LC-130</v>
      </c>
      <c r="AB79" s="156">
        <v>45306</v>
      </c>
      <c r="AC79" s="147" t="str">
        <v>Yes</v>
      </c>
      <c r="AD79" s="147" t="str">
        <v>FY24 inter</v>
      </c>
      <c r="AE79" s="147" t="str">
        <v>FY24 intra</v>
      </c>
      <c r="AF79" s="183" t="str">
        <v>S. Yoshida</v>
      </c>
      <c r="AG79" s="183">
        <v>44461</v>
      </c>
      <c r="AH79" s="147" t="str">
        <v>D. Tosi</v>
      </c>
      <c r="AI79" s="147">
        <v>44461</v>
      </c>
      <c r="AJ79" s="147" t="str">
        <v>Pallet sizes are under review. (*) shipped in 20 and 40ft container. Container weight not included in the assumption that pallet will be taken out in CHC.</v>
      </c>
      <c r="AK79" s="147" t="str">
        <v/>
      </c>
    </row>
    <row r="80" spans="1:40" ht="47.25" hidden="1">
      <c r="A80" s="72">
        <v>1.3</v>
      </c>
      <c r="B80" s="48" t="str">
        <v/>
      </c>
      <c r="C80" s="1" t="str">
        <v>String Sensors 87 &amp; 88</v>
      </c>
      <c r="D80" s="1" t="str">
        <v xml:space="preserve">Sensors (D-Eggs) pallets with 8 sensors  at Pole overwinter (SPARES - TBD) - Cryo location - Do Not Deep Freeze </v>
      </c>
      <c r="E80" s="38">
        <v>45</v>
      </c>
      <c r="F80" s="38">
        <v>48</v>
      </c>
      <c r="G80" s="38">
        <v>67</v>
      </c>
      <c r="H80" s="38">
        <v>1</v>
      </c>
      <c r="I80" s="4">
        <v>83.75</v>
      </c>
      <c r="J80" s="4">
        <v>794</v>
      </c>
      <c r="K80" s="4">
        <v>794</v>
      </c>
      <c r="L80" s="148" t="str">
        <v>preliminary(*)</v>
      </c>
      <c r="M80" s="6" t="str">
        <v>DNDF [-40C]</v>
      </c>
      <c r="N80" s="10" t="str">
        <v>Chiba</v>
      </c>
      <c r="O80" s="156" t="str">
        <v/>
      </c>
      <c r="P80" s="151" t="str">
        <v xml:space="preserve"> ChibaU - CHC</v>
      </c>
      <c r="Q80" s="169">
        <v>45139</v>
      </c>
      <c r="R80" s="151" t="str">
        <v>Cargo shipment by CHU</v>
      </c>
      <c r="S80" s="153" t="str">
        <v>ChibaU - CHC</v>
      </c>
      <c r="T80" s="153" t="str">
        <v/>
      </c>
      <c r="U80" s="153" t="str">
        <v>ComSur</v>
      </c>
      <c r="V80" s="155" t="str">
        <v>CHC - MCM</v>
      </c>
      <c r="W80" s="76" t="str">
        <v/>
      </c>
      <c r="X80" s="155" t="str">
        <v>USAP Air</v>
      </c>
      <c r="Y80" s="156">
        <v>45231</v>
      </c>
      <c r="Z80" s="157" t="str">
        <v/>
      </c>
      <c r="AA80" s="163" t="str">
        <v>LC-130</v>
      </c>
      <c r="AB80" s="156">
        <v>45306</v>
      </c>
      <c r="AC80" s="147" t="str">
        <v>Yes</v>
      </c>
      <c r="AD80" s="147" t="str">
        <v>FY24 inter</v>
      </c>
      <c r="AE80" s="147" t="str">
        <v>FY24 intra</v>
      </c>
      <c r="AF80" s="183" t="str">
        <v>S. Yoshida</v>
      </c>
      <c r="AG80" s="183">
        <v>44461</v>
      </c>
      <c r="AH80" s="147" t="str">
        <v>D. Tosi</v>
      </c>
      <c r="AI80" s="147">
        <v>44461</v>
      </c>
      <c r="AJ80" s="147" t="str">
        <v>Pallet sizes are under review. SPARES number to be confirmed. (*) shipped in 20 and 40ft container. Container weight not included in the assumption that pallet will be taken out in CHC.</v>
      </c>
      <c r="AK80" s="147" t="str">
        <v/>
      </c>
    </row>
    <row r="81" spans="1:40" ht="47.25" hidden="1">
      <c r="A81" s="72">
        <v>1.3</v>
      </c>
      <c r="B81" s="48" t="str">
        <v/>
      </c>
      <c r="C81" s="1" t="str">
        <v>String Sensors 87 &amp; 88</v>
      </c>
      <c r="D81" s="1" t="str">
        <v>Sensors (D-Eggs) pallets with 12 sensors  at Pole overwinter - Cryo location - Do Not Deep Freeze</v>
      </c>
      <c r="E81" s="38">
        <v>63</v>
      </c>
      <c r="F81" s="38">
        <v>48</v>
      </c>
      <c r="G81" s="38">
        <v>67</v>
      </c>
      <c r="H81" s="38">
        <v>4</v>
      </c>
      <c r="I81" s="4">
        <v>469</v>
      </c>
      <c r="J81" s="4">
        <v>1168.5</v>
      </c>
      <c r="K81" s="4">
        <v>4674</v>
      </c>
      <c r="L81" s="148" t="str">
        <v>preliminary(*)</v>
      </c>
      <c r="M81" s="6" t="str">
        <v>DNDF [-40C]</v>
      </c>
      <c r="N81" s="10" t="str">
        <v>Chiba</v>
      </c>
      <c r="O81" s="156" t="str">
        <v/>
      </c>
      <c r="P81" s="151" t="str">
        <v xml:space="preserve"> ChibaU - CHC</v>
      </c>
      <c r="Q81" s="169">
        <v>45139</v>
      </c>
      <c r="R81" s="151" t="str">
        <v>Cargo shipment by CHU</v>
      </c>
      <c r="S81" s="153" t="str">
        <v>ChibaU - CHC</v>
      </c>
      <c r="T81" s="153" t="str">
        <v/>
      </c>
      <c r="U81" s="153" t="str">
        <v>ComSur</v>
      </c>
      <c r="V81" s="155" t="str">
        <v>CHC - MCM</v>
      </c>
      <c r="W81" s="76" t="str">
        <v/>
      </c>
      <c r="X81" s="155" t="str">
        <v>USAP Air</v>
      </c>
      <c r="Y81" s="156">
        <v>45231</v>
      </c>
      <c r="Z81" s="157" t="str">
        <v/>
      </c>
      <c r="AA81" s="163" t="str">
        <v>LC-130</v>
      </c>
      <c r="AB81" s="156">
        <v>45306</v>
      </c>
      <c r="AC81" s="147" t="str">
        <v>Yes</v>
      </c>
      <c r="AD81" s="147" t="str">
        <v>FY24 inter</v>
      </c>
      <c r="AE81" s="147" t="str">
        <v>FY24 intra</v>
      </c>
      <c r="AF81" s="183" t="str">
        <v>S. Yoshida</v>
      </c>
      <c r="AG81" s="183">
        <v>44461</v>
      </c>
      <c r="AH81" s="147" t="str">
        <v>D. Tosi</v>
      </c>
      <c r="AI81" s="147">
        <v>44461</v>
      </c>
      <c r="AJ81" s="147" t="str">
        <v>Pallet sizes are under review. (*) shipped in 20 and 40ft container. Container weight not included in the assumption that pallet will be taken out in CHC.</v>
      </c>
      <c r="AK81" s="147" t="str">
        <v/>
      </c>
    </row>
    <row r="82" spans="1:40" ht="47.25" hidden="1">
      <c r="A82" s="72">
        <v>1.3</v>
      </c>
      <c r="B82" s="48" t="str">
        <v/>
      </c>
      <c r="C82" s="1" t="str">
        <v>String Sensors 87 &amp; 88</v>
      </c>
      <c r="D82" s="1" t="str">
        <v>Sensors (D-Eggs) pallets with 12 sensors  at Pole overwinter (SPARES - TBD)- Cryo location - Do Not Deep Freeze</v>
      </c>
      <c r="E82" s="38">
        <v>63</v>
      </c>
      <c r="F82" s="38">
        <v>48</v>
      </c>
      <c r="G82" s="38">
        <v>67</v>
      </c>
      <c r="H82" s="38">
        <v>1</v>
      </c>
      <c r="I82" s="4">
        <v>117.25</v>
      </c>
      <c r="J82" s="4">
        <v>1168.5</v>
      </c>
      <c r="K82" s="4">
        <v>1168.5</v>
      </c>
      <c r="L82" s="148" t="str">
        <v>preliminary(*)</v>
      </c>
      <c r="M82" s="6" t="str">
        <v>DNDF [-40C]</v>
      </c>
      <c r="N82" s="10" t="str">
        <v>Chiba</v>
      </c>
      <c r="O82" s="156" t="str">
        <v/>
      </c>
      <c r="P82" s="151" t="str">
        <v xml:space="preserve"> ChibaU - CHC</v>
      </c>
      <c r="Q82" s="169">
        <v>45139</v>
      </c>
      <c r="R82" s="151" t="str">
        <v>Cargo shipment by CHU</v>
      </c>
      <c r="S82" s="153" t="str">
        <v>ChibaU - CHC</v>
      </c>
      <c r="T82" s="153" t="str">
        <v/>
      </c>
      <c r="U82" s="153" t="str">
        <v>ComSur</v>
      </c>
      <c r="V82" s="155" t="str">
        <v>CHC - MCM</v>
      </c>
      <c r="W82" s="76" t="str">
        <v/>
      </c>
      <c r="X82" s="155" t="str">
        <v>USAP Air</v>
      </c>
      <c r="Y82" s="156">
        <v>45231</v>
      </c>
      <c r="Z82" s="157" t="str">
        <v/>
      </c>
      <c r="AA82" s="163" t="str">
        <v>LC-130</v>
      </c>
      <c r="AB82" s="156">
        <v>45306</v>
      </c>
      <c r="AC82" s="147" t="str">
        <v>Yes</v>
      </c>
      <c r="AD82" s="147" t="str">
        <v>FY24 inter</v>
      </c>
      <c r="AE82" s="147" t="str">
        <v>FY24 intra</v>
      </c>
      <c r="AF82" s="183" t="str">
        <v>S. Yoshida</v>
      </c>
      <c r="AG82" s="183">
        <v>44461</v>
      </c>
      <c r="AH82" s="147" t="str">
        <v>D. Tosi</v>
      </c>
      <c r="AI82" s="147">
        <v>44461</v>
      </c>
      <c r="AJ82" s="147" t="str">
        <v>Pallet sizes are under review. SPARES number to be confirmed. (*) shipped in 20 and 40ft container. Container weight not included in the assumption that pallet will be taken out in CHC.</v>
      </c>
      <c r="AK82" s="147" t="str">
        <v/>
      </c>
    </row>
    <row r="83" spans="1:40" ht="47.25">
      <c r="A83" s="72">
        <v>1.3</v>
      </c>
      <c r="B83" s="48" t="str">
        <v/>
      </c>
      <c r="C83" s="1" t="str">
        <v>String Sensors 89-93</v>
      </c>
      <c r="D83" s="1" t="str">
        <v>Sensors (D-Eggs) pallets with 8 sensors in McMurdo overwinter - Do Not Deep Freeze</v>
      </c>
      <c r="E83" s="38">
        <v>45</v>
      </c>
      <c r="F83" s="38">
        <v>48</v>
      </c>
      <c r="G83" s="38">
        <v>67</v>
      </c>
      <c r="H83" s="38">
        <v>10</v>
      </c>
      <c r="I83" s="4">
        <v>837.5</v>
      </c>
      <c r="J83" s="4">
        <v>794</v>
      </c>
      <c r="K83" s="4">
        <v>7940</v>
      </c>
      <c r="L83" s="148" t="str">
        <v>preliminary(*)</v>
      </c>
      <c r="M83" s="6" t="str">
        <v>DNDF [-40C]</v>
      </c>
      <c r="N83" s="10" t="str">
        <v>Chiba</v>
      </c>
      <c r="O83" s="156" t="str">
        <v/>
      </c>
      <c r="P83" s="151" t="str">
        <v xml:space="preserve"> ChibaU - CHC</v>
      </c>
      <c r="Q83" s="169">
        <v>45139</v>
      </c>
      <c r="R83" s="151" t="str">
        <v>Cargo shipment by CHU</v>
      </c>
      <c r="S83" s="153" t="str">
        <v>ChibaU - CHC</v>
      </c>
      <c r="T83" s="153" t="str">
        <v/>
      </c>
      <c r="U83" s="153" t="str">
        <v>ComSur</v>
      </c>
      <c r="V83" s="155" t="str">
        <v>CHC - MCM</v>
      </c>
      <c r="W83" s="76" t="str">
        <v/>
      </c>
      <c r="X83" s="155" t="str">
        <v>USAP Air</v>
      </c>
      <c r="Y83" s="156">
        <v>45597</v>
      </c>
      <c r="Z83" s="157" t="str">
        <v/>
      </c>
      <c r="AA83" s="163" t="str">
        <v>LC-130</v>
      </c>
      <c r="AB83" s="156">
        <v>45621</v>
      </c>
      <c r="AC83" s="147" t="str">
        <v>Yes</v>
      </c>
      <c r="AD83" s="147" t="str">
        <v>FY25 inter</v>
      </c>
      <c r="AE83" s="147" t="str">
        <v>FY25 intra</v>
      </c>
      <c r="AF83" s="183" t="str">
        <v>S. Yoshida</v>
      </c>
      <c r="AG83" s="325">
        <v>44461</v>
      </c>
      <c r="AH83" s="147" t="str">
        <v>D. Tosi</v>
      </c>
      <c r="AI83" s="156">
        <v>44461</v>
      </c>
      <c r="AJ83" s="147" t="str">
        <v>Pallet sizes are under review. (*) shipped in 20 and 40ft container. Container weight not included in the assumption that pallet will be taken out in CHC.</v>
      </c>
      <c r="AK83" s="147" t="str">
        <v/>
      </c>
    </row>
    <row r="84" spans="1:40" ht="47.25">
      <c r="A84" s="72">
        <v>1.3</v>
      </c>
      <c r="B84" s="48" t="str">
        <v/>
      </c>
      <c r="C84" s="1" t="str">
        <v>String Sensors 89-93</v>
      </c>
      <c r="D84" s="1" t="str">
        <v>Sensors (D-Eggs) pallets with 12 sensors  in McMurdo overwinter - Do Not Deep Freeze</v>
      </c>
      <c r="E84" s="38">
        <v>63</v>
      </c>
      <c r="F84" s="38">
        <v>48</v>
      </c>
      <c r="G84" s="38">
        <v>67</v>
      </c>
      <c r="H84" s="38">
        <v>10</v>
      </c>
      <c r="I84" s="4">
        <v>1172.5</v>
      </c>
      <c r="J84" s="4">
        <v>1168.5</v>
      </c>
      <c r="K84" s="4">
        <v>11685</v>
      </c>
      <c r="L84" s="148" t="str">
        <v>preliminary(*)</v>
      </c>
      <c r="M84" s="6" t="str">
        <v>DNDF [-40C]</v>
      </c>
      <c r="N84" s="10" t="str">
        <v>Chiba</v>
      </c>
      <c r="O84" s="156" t="str">
        <v/>
      </c>
      <c r="P84" s="151" t="str">
        <v xml:space="preserve"> ChibaU - CHC</v>
      </c>
      <c r="Q84" s="169">
        <v>45139</v>
      </c>
      <c r="R84" s="151" t="str">
        <v>Cargo shipment by CHU</v>
      </c>
      <c r="S84" s="153" t="str">
        <v>ChibaU - CHC</v>
      </c>
      <c r="T84" s="153" t="str">
        <v/>
      </c>
      <c r="U84" s="153" t="str">
        <v>ComSur</v>
      </c>
      <c r="V84" s="155" t="str">
        <v>CHC - MCM</v>
      </c>
      <c r="W84" s="76" t="str">
        <v/>
      </c>
      <c r="X84" s="155" t="str">
        <v>USAP Air</v>
      </c>
      <c r="Y84" s="156">
        <v>45597</v>
      </c>
      <c r="Z84" s="157" t="str">
        <v/>
      </c>
      <c r="AA84" s="163" t="str">
        <v>LC-130</v>
      </c>
      <c r="AB84" s="156">
        <v>45621</v>
      </c>
      <c r="AC84" s="147" t="str">
        <v>Yes</v>
      </c>
      <c r="AD84" s="147" t="str">
        <v>FY25 inter</v>
      </c>
      <c r="AE84" s="147" t="str">
        <v>FY25 intra</v>
      </c>
      <c r="AF84" s="183" t="str">
        <v>S. Yoshida</v>
      </c>
      <c r="AG84" s="325">
        <v>44461</v>
      </c>
      <c r="AH84" s="147" t="str">
        <v>D. Tosi</v>
      </c>
      <c r="AI84" s="156">
        <v>44461</v>
      </c>
      <c r="AJ84" s="147" t="str">
        <v>Pallet sizes are under review. (*) shipped in 20 and 40ft container. Container weight not included in the assumption that pallet will be taken out in CHC.</v>
      </c>
      <c r="AK84" s="147" t="str">
        <v/>
      </c>
    </row>
    <row r="85" spans="1:40" s="95" customFormat="1" ht="21" hidden="1" customHeight="1" thickBot="1">
      <c r="A85" s="53" t="str">
        <v/>
      </c>
      <c r="B85" s="53" t="str">
        <v/>
      </c>
      <c r="C85" s="54" t="str">
        <v>Chiba Totals:</v>
      </c>
      <c r="D85" s="55" t="str">
        <v/>
      </c>
      <c r="E85" s="44" t="str">
        <v/>
      </c>
      <c r="F85" s="44" t="str">
        <v/>
      </c>
      <c r="G85" s="44" t="str">
        <v>TEU=&gt;</v>
      </c>
      <c r="H85" s="56">
        <v>3.1670168067226894</v>
      </c>
      <c r="I85" s="57">
        <v>3015</v>
      </c>
      <c r="J85" s="57" t="str">
        <v/>
      </c>
      <c r="K85" s="58">
        <v>29437.5</v>
      </c>
      <c r="L85" s="58" t="str">
        <v/>
      </c>
      <c r="M85" s="58" t="str">
        <v/>
      </c>
      <c r="N85" s="58" t="str">
        <v/>
      </c>
      <c r="O85" s="77" t="str">
        <v/>
      </c>
      <c r="P85" s="59" t="str">
        <v/>
      </c>
      <c r="Q85" s="77" t="str">
        <v/>
      </c>
      <c r="R85" s="60" t="str">
        <v/>
      </c>
      <c r="S85" s="59" t="str">
        <v/>
      </c>
      <c r="T85" s="60" t="str">
        <v/>
      </c>
      <c r="U85" s="60" t="str">
        <v/>
      </c>
      <c r="V85" s="59" t="str">
        <v/>
      </c>
      <c r="W85" s="60" t="str">
        <v/>
      </c>
      <c r="X85" s="60" t="str">
        <v/>
      </c>
      <c r="Y85" s="77" t="str">
        <v/>
      </c>
      <c r="Z85" s="60" t="str">
        <v/>
      </c>
      <c r="AA85" s="60" t="str">
        <v/>
      </c>
      <c r="AB85" s="77" t="str">
        <v/>
      </c>
      <c r="AC85" s="59" t="str">
        <v/>
      </c>
      <c r="AD85" s="77" t="str">
        <v/>
      </c>
      <c r="AE85" s="59" t="str">
        <v/>
      </c>
      <c r="AF85" s="59" t="str">
        <v/>
      </c>
      <c r="AG85" s="59" t="str">
        <v/>
      </c>
      <c r="AH85" s="59" t="str">
        <v/>
      </c>
      <c r="AI85" s="59" t="str">
        <v/>
      </c>
      <c r="AJ85" s="59" t="str">
        <v/>
      </c>
      <c r="AK85" s="59" t="str">
        <v/>
      </c>
      <c r="AL85" s="11"/>
      <c r="AM85" s="11"/>
      <c r="AN85" s="11"/>
    </row>
    <row r="86" spans="1:40" ht="15.75" hidden="1">
      <c r="A86" s="72">
        <v>1.2</v>
      </c>
      <c r="B86" s="48" t="str">
        <v/>
      </c>
      <c r="C86" s="1" t="str">
        <v>Field Season 1 Fuel</v>
      </c>
      <c r="D86" s="1" t="str">
        <v>Fuel to support FY23 field season - Base fuel</v>
      </c>
      <c r="E86" s="38" t="str">
        <v/>
      </c>
      <c r="F86" s="38" t="str">
        <v/>
      </c>
      <c r="G86" s="38" t="str">
        <v/>
      </c>
      <c r="H86" s="38">
        <v>3191</v>
      </c>
      <c r="I86" s="180">
        <v>426.57462315454006</v>
      </c>
      <c r="J86" s="180">
        <v>6.8</v>
      </c>
      <c r="K86" s="4">
        <v>21698.799999999999</v>
      </c>
      <c r="L86" s="115" t="str">
        <v>preliminary</v>
      </c>
      <c r="M86" s="40" t="str">
        <v/>
      </c>
      <c r="N86" s="10" t="str">
        <v/>
      </c>
      <c r="O86" s="156" t="str">
        <v/>
      </c>
      <c r="P86" s="151" t="str">
        <v/>
      </c>
      <c r="Q86" s="169" t="str">
        <v/>
      </c>
      <c r="R86" s="151" t="str">
        <v/>
      </c>
      <c r="S86" s="153" t="str">
        <v/>
      </c>
      <c r="T86" s="153" t="str">
        <v/>
      </c>
      <c r="U86" s="153" t="str">
        <v/>
      </c>
      <c r="V86" s="155" t="str">
        <v/>
      </c>
      <c r="W86" s="76" t="str">
        <v/>
      </c>
      <c r="X86" s="155" t="str">
        <v/>
      </c>
      <c r="Y86" s="156">
        <v>44866</v>
      </c>
      <c r="Z86" s="157" t="str">
        <v/>
      </c>
      <c r="AA86" s="163" t="str">
        <v>LC-130/SPoT</v>
      </c>
      <c r="AB86" s="156">
        <v>44896</v>
      </c>
      <c r="AC86" s="147" t="str">
        <v>Yes</v>
      </c>
      <c r="AD86" s="147" t="str">
        <v>FY23 inter</v>
      </c>
      <c r="AE86" s="147" t="str">
        <v>FY23 intra</v>
      </c>
      <c r="AF86" s="147" t="str">
        <v>T. Benson</v>
      </c>
      <c r="AG86" s="147">
        <v>44483</v>
      </c>
      <c r="AH86" s="147" t="str">
        <v>I. McEwen</v>
      </c>
      <c r="AI86" s="147">
        <v>44483</v>
      </c>
      <c r="AJ86" s="147" t="str">
        <v/>
      </c>
      <c r="AK86" s="147" t="str">
        <v/>
      </c>
    </row>
    <row r="87" spans="1:40" ht="31.5" hidden="1">
      <c r="A87" s="72">
        <v>1.2</v>
      </c>
      <c r="B87" s="48" t="str">
        <v/>
      </c>
      <c r="C87" s="1" t="str">
        <v>Field Season 1 Fuel Contingency</v>
      </c>
      <c r="D87" s="1" t="str">
        <v>Fuel to support FY23 field season - Contingency</v>
      </c>
      <c r="E87" s="38" t="str">
        <v/>
      </c>
      <c r="F87" s="38" t="str">
        <v/>
      </c>
      <c r="G87" s="38" t="str">
        <v/>
      </c>
      <c r="H87" s="4">
        <v>452</v>
      </c>
      <c r="I87" s="180">
        <v>60.423606915027293</v>
      </c>
      <c r="J87" s="180">
        <v>6.8</v>
      </c>
      <c r="K87" s="4">
        <v>3073.6</v>
      </c>
      <c r="L87" s="115" t="str">
        <v>preliminary</v>
      </c>
      <c r="M87" s="40" t="str">
        <v/>
      </c>
      <c r="N87" s="10" t="str">
        <v/>
      </c>
      <c r="O87" s="156" t="str">
        <v/>
      </c>
      <c r="P87" s="151" t="str">
        <v/>
      </c>
      <c r="Q87" s="169" t="str">
        <v/>
      </c>
      <c r="R87" s="151" t="str">
        <v/>
      </c>
      <c r="S87" s="153" t="str">
        <v/>
      </c>
      <c r="T87" s="153" t="str">
        <v/>
      </c>
      <c r="U87" s="153" t="str">
        <v/>
      </c>
      <c r="V87" s="155" t="str">
        <v/>
      </c>
      <c r="W87" s="76" t="str">
        <v/>
      </c>
      <c r="X87" s="155" t="str">
        <v/>
      </c>
      <c r="Y87" s="156">
        <v>44866</v>
      </c>
      <c r="Z87" s="157" t="str">
        <v/>
      </c>
      <c r="AA87" s="163" t="str">
        <v>LC-130/SPoT</v>
      </c>
      <c r="AB87" s="156">
        <v>44896</v>
      </c>
      <c r="AC87" s="147" t="str">
        <v>Yes</v>
      </c>
      <c r="AD87" s="147" t="str">
        <v>FY23 inter</v>
      </c>
      <c r="AE87" s="147" t="str">
        <v>FY23 intra</v>
      </c>
      <c r="AF87" s="147" t="str">
        <v>T. Benson</v>
      </c>
      <c r="AG87" s="147">
        <v>44483</v>
      </c>
      <c r="AH87" s="147" t="str">
        <v>I. McEwen</v>
      </c>
      <c r="AI87" s="147">
        <v>44483</v>
      </c>
      <c r="AJ87" s="147" t="str">
        <v/>
      </c>
      <c r="AK87" s="147" t="str">
        <v/>
      </c>
    </row>
    <row r="88" spans="1:40" ht="31.5" hidden="1">
      <c r="A88" s="72">
        <v>1.2</v>
      </c>
      <c r="B88" s="48" t="str">
        <v/>
      </c>
      <c r="C88" s="1" t="str">
        <v>Field Season 2 Fuel</v>
      </c>
      <c r="D88" s="1" t="str">
        <v>Fuel to support FY24 field season - Base fuel, firn drilling &amp; over winter heating</v>
      </c>
      <c r="E88" s="38" t="str">
        <v/>
      </c>
      <c r="F88" s="38" t="str">
        <v/>
      </c>
      <c r="G88" s="38" t="str">
        <v/>
      </c>
      <c r="H88" s="40">
        <v>18178</v>
      </c>
      <c r="I88" s="180">
        <v>2430.0449701357657</v>
      </c>
      <c r="J88" s="180">
        <v>6.8</v>
      </c>
      <c r="K88" s="4">
        <v>123610.4</v>
      </c>
      <c r="L88" s="115" t="str">
        <v>preliminary</v>
      </c>
      <c r="M88" s="40" t="str">
        <v/>
      </c>
      <c r="N88" s="10" t="str">
        <v/>
      </c>
      <c r="O88" s="156" t="str">
        <v/>
      </c>
      <c r="P88" s="151" t="str">
        <v/>
      </c>
      <c r="Q88" s="169" t="str">
        <v/>
      </c>
      <c r="R88" s="151" t="str">
        <v/>
      </c>
      <c r="S88" s="153" t="str">
        <v/>
      </c>
      <c r="T88" s="153" t="str">
        <v/>
      </c>
      <c r="U88" s="153" t="str">
        <v/>
      </c>
      <c r="V88" s="155" t="str">
        <v/>
      </c>
      <c r="W88" s="76" t="str">
        <v/>
      </c>
      <c r="X88" s="155" t="str">
        <v/>
      </c>
      <c r="Y88" s="156">
        <v>45231</v>
      </c>
      <c r="Z88" s="157" t="str">
        <v/>
      </c>
      <c r="AA88" s="163" t="str">
        <v>LC-130/SPoT</v>
      </c>
      <c r="AB88" s="156">
        <v>45261</v>
      </c>
      <c r="AC88" s="147" t="str">
        <v>Yes</v>
      </c>
      <c r="AD88" s="147" t="str">
        <v>FY24 inter</v>
      </c>
      <c r="AE88" s="147" t="str">
        <v>FY24 intra</v>
      </c>
      <c r="AF88" s="147" t="str">
        <v>T. Benson</v>
      </c>
      <c r="AG88" s="147">
        <v>44483</v>
      </c>
      <c r="AH88" s="147" t="str">
        <v>I. McEwen</v>
      </c>
      <c r="AI88" s="147">
        <v>44483</v>
      </c>
      <c r="AJ88" s="147" t="str">
        <v/>
      </c>
      <c r="AK88" s="147" t="str">
        <v/>
      </c>
    </row>
    <row r="89" spans="1:40" s="95" customFormat="1" ht="21" hidden="1" customHeight="1" thickBot="1">
      <c r="A89" s="72">
        <v>1.2</v>
      </c>
      <c r="B89" s="48" t="str">
        <v/>
      </c>
      <c r="C89" s="1" t="str">
        <v>Field Season 2 Fuel Contingency</v>
      </c>
      <c r="D89" s="1" t="str">
        <v>Fuel to suppport FY24 field season - Contingency</v>
      </c>
      <c r="E89" s="38" t="str">
        <v/>
      </c>
      <c r="F89" s="38" t="str">
        <v/>
      </c>
      <c r="G89" s="38" t="str">
        <v/>
      </c>
      <c r="H89" s="40">
        <v>2373</v>
      </c>
      <c r="I89" s="180">
        <v>317.22393630389331</v>
      </c>
      <c r="J89" s="180">
        <v>6.8</v>
      </c>
      <c r="K89" s="4">
        <v>16136.4</v>
      </c>
      <c r="L89" s="115" t="str">
        <v>preliminary</v>
      </c>
      <c r="M89" s="40" t="str">
        <v/>
      </c>
      <c r="N89" s="10" t="str">
        <v/>
      </c>
      <c r="O89" s="156" t="str">
        <v/>
      </c>
      <c r="P89" s="151" t="str">
        <v/>
      </c>
      <c r="Q89" s="169" t="str">
        <v/>
      </c>
      <c r="R89" s="151" t="str">
        <v/>
      </c>
      <c r="S89" s="153" t="str">
        <v/>
      </c>
      <c r="T89" s="153" t="str">
        <v/>
      </c>
      <c r="U89" s="153" t="str">
        <v/>
      </c>
      <c r="V89" s="155" t="str">
        <v/>
      </c>
      <c r="W89" s="76" t="str">
        <v/>
      </c>
      <c r="X89" s="155" t="str">
        <v/>
      </c>
      <c r="Y89" s="156">
        <v>45231</v>
      </c>
      <c r="Z89" s="157" t="str">
        <v/>
      </c>
      <c r="AA89" s="163" t="str">
        <v>LC-130/SPoT</v>
      </c>
      <c r="AB89" s="156">
        <v>45261</v>
      </c>
      <c r="AC89" s="147" t="str">
        <v>Yes</v>
      </c>
      <c r="AD89" s="147" t="str">
        <v>FY24 inter</v>
      </c>
      <c r="AE89" s="147" t="str">
        <v>FY24 intra</v>
      </c>
      <c r="AF89" s="147" t="str">
        <v>T. Benson</v>
      </c>
      <c r="AG89" s="147">
        <v>44483</v>
      </c>
      <c r="AH89" s="147" t="str">
        <v>I. McEwen</v>
      </c>
      <c r="AI89" s="147">
        <v>44483</v>
      </c>
      <c r="AJ89" s="147" t="str">
        <v/>
      </c>
      <c r="AK89" s="147" t="str">
        <v/>
      </c>
      <c r="AL89" s="11"/>
      <c r="AM89" s="11"/>
      <c r="AN89" s="11"/>
    </row>
    <row r="90" spans="1:40" ht="23.1" customHeight="1">
      <c r="A90" s="72">
        <v>1.2</v>
      </c>
      <c r="B90" s="48" t="str">
        <v/>
      </c>
      <c r="C90" s="1" t="str">
        <v>Field Season 3 Fuel</v>
      </c>
      <c r="D90" s="1" t="str">
        <v>Fuel to support FY25 field season - Base fuel &amp; deep drilling</v>
      </c>
      <c r="E90" s="38" t="str">
        <v/>
      </c>
      <c r="F90" s="38" t="str">
        <v/>
      </c>
      <c r="G90" s="38" t="str">
        <v/>
      </c>
      <c r="H90" s="40">
        <v>62694</v>
      </c>
      <c r="I90" s="180">
        <v>8380.9681679883215</v>
      </c>
      <c r="J90" s="180">
        <v>6.8</v>
      </c>
      <c r="K90" s="4">
        <v>426319.2</v>
      </c>
      <c r="L90" s="115" t="str">
        <v>preliminary</v>
      </c>
      <c r="M90" s="40" t="str">
        <v/>
      </c>
      <c r="N90" s="10" t="str">
        <v/>
      </c>
      <c r="O90" s="156" t="str">
        <v/>
      </c>
      <c r="P90" s="151" t="str">
        <v/>
      </c>
      <c r="Q90" s="169" t="str">
        <v/>
      </c>
      <c r="R90" s="151" t="str">
        <v/>
      </c>
      <c r="S90" s="153" t="str">
        <v/>
      </c>
      <c r="T90" s="153" t="str">
        <v/>
      </c>
      <c r="U90" s="153" t="str">
        <v/>
      </c>
      <c r="V90" s="155" t="str">
        <v/>
      </c>
      <c r="W90" s="76" t="str">
        <v/>
      </c>
      <c r="X90" s="155" t="str">
        <v/>
      </c>
      <c r="Y90" s="156">
        <v>45597</v>
      </c>
      <c r="Z90" s="157" t="str">
        <v/>
      </c>
      <c r="AA90" s="163" t="str">
        <v>LC-130/SPoT</v>
      </c>
      <c r="AB90" s="156">
        <v>45627</v>
      </c>
      <c r="AC90" s="147" t="str">
        <v>Yes</v>
      </c>
      <c r="AD90" s="147" t="str">
        <v>FY25 inter</v>
      </c>
      <c r="AE90" s="147" t="str">
        <v>FY25 intra</v>
      </c>
      <c r="AF90" s="147" t="str">
        <v>T. Benson</v>
      </c>
      <c r="AG90" s="156">
        <v>44483</v>
      </c>
      <c r="AH90" s="147" t="str">
        <v>I. McEwen</v>
      </c>
      <c r="AI90" s="156">
        <v>44483</v>
      </c>
      <c r="AJ90" s="147" t="str">
        <v/>
      </c>
      <c r="AK90" s="147" t="str">
        <v/>
      </c>
    </row>
    <row r="91" spans="1:40" s="248" customFormat="1" ht="23.1" customHeight="1">
      <c r="A91" s="230">
        <v>1.2</v>
      </c>
      <c r="B91" s="231" t="str">
        <v/>
      </c>
      <c r="C91" s="232" t="str">
        <v>Field Season 3 Fuel Contingency</v>
      </c>
      <c r="D91" s="232" t="str">
        <v>Fuel to suppport FY25 field season - Contingency</v>
      </c>
      <c r="E91" s="233" t="str">
        <v/>
      </c>
      <c r="F91" s="233" t="str">
        <v/>
      </c>
      <c r="G91" s="233" t="str">
        <v/>
      </c>
      <c r="H91" s="234">
        <v>8473</v>
      </c>
      <c r="I91" s="235">
        <v>1132.6752685642175</v>
      </c>
      <c r="J91" s="235">
        <v>6.8</v>
      </c>
      <c r="K91" s="236">
        <v>57616.4</v>
      </c>
      <c r="L91" s="237" t="str">
        <v>preliminary</v>
      </c>
      <c r="M91" s="234" t="str">
        <v/>
      </c>
      <c r="N91" s="238" t="str">
        <v/>
      </c>
      <c r="O91" s="239" t="str">
        <v/>
      </c>
      <c r="P91" s="240" t="str">
        <v/>
      </c>
      <c r="Q91" s="241" t="str">
        <v/>
      </c>
      <c r="R91" s="240" t="str">
        <v/>
      </c>
      <c r="S91" s="242" t="str">
        <v/>
      </c>
      <c r="T91" s="242" t="str">
        <v/>
      </c>
      <c r="U91" s="242" t="str">
        <v/>
      </c>
      <c r="V91" s="243" t="str">
        <v/>
      </c>
      <c r="W91" s="244" t="str">
        <v/>
      </c>
      <c r="X91" s="243" t="str">
        <v/>
      </c>
      <c r="Y91" s="239">
        <v>45597</v>
      </c>
      <c r="Z91" s="245" t="str">
        <v/>
      </c>
      <c r="AA91" s="246" t="str">
        <v>LC-130/SPoT</v>
      </c>
      <c r="AB91" s="239">
        <v>45627</v>
      </c>
      <c r="AC91" s="247" t="str">
        <v>Yes</v>
      </c>
      <c r="AD91" s="247" t="str">
        <v>FY25 inter</v>
      </c>
      <c r="AE91" s="247" t="str">
        <v>FY25 intra</v>
      </c>
      <c r="AF91" s="247" t="str">
        <v>T. Benson</v>
      </c>
      <c r="AG91" s="239">
        <v>44483</v>
      </c>
      <c r="AH91" s="247" t="str">
        <v>I. McEwen</v>
      </c>
      <c r="AI91" s="239">
        <v>44483</v>
      </c>
      <c r="AJ91" s="247" t="str">
        <v/>
      </c>
      <c r="AK91" s="247" t="str">
        <v/>
      </c>
    </row>
    <row r="92" spans="1:40" ht="18.75" hidden="1">
      <c r="A92" s="25" t="str">
        <v/>
      </c>
      <c r="B92" s="25" t="str">
        <v/>
      </c>
      <c r="C92" s="3" t="str">
        <v>Fuel Totals:</v>
      </c>
      <c r="D92" s="42" t="str">
        <v/>
      </c>
      <c r="E92" s="43" t="str">
        <v/>
      </c>
      <c r="F92" s="43" t="str">
        <v/>
      </c>
      <c r="G92" s="44" t="str">
        <v>TEU=&gt;</v>
      </c>
      <c r="H92" s="45">
        <v>13.39066236666152</v>
      </c>
      <c r="I92" s="46">
        <v>12747.910573061765</v>
      </c>
      <c r="J92" s="46" t="str">
        <v/>
      </c>
      <c r="K92" s="46">
        <v>648454.80000000005</v>
      </c>
      <c r="L92" s="116" t="str">
        <v/>
      </c>
      <c r="M92" s="46" t="str">
        <v/>
      </c>
      <c r="N92" s="163" t="str">
        <v/>
      </c>
      <c r="O92" s="156" t="str">
        <v/>
      </c>
      <c r="P92" s="163" t="str">
        <v/>
      </c>
      <c r="Q92" s="156" t="str">
        <v/>
      </c>
      <c r="R92" s="163" t="str">
        <v/>
      </c>
      <c r="S92" s="163" t="str">
        <v/>
      </c>
      <c r="T92" s="163" t="str">
        <v/>
      </c>
      <c r="U92" s="163" t="str">
        <v/>
      </c>
      <c r="V92" s="163" t="str">
        <v/>
      </c>
      <c r="W92" s="163" t="str">
        <v/>
      </c>
      <c r="X92" s="163" t="str">
        <v/>
      </c>
      <c r="Y92" s="156" t="str">
        <v/>
      </c>
      <c r="Z92" s="157" t="str">
        <v/>
      </c>
      <c r="AA92" s="163" t="str">
        <v/>
      </c>
      <c r="AB92" s="156" t="str">
        <v/>
      </c>
      <c r="AC92" s="163" t="str">
        <v/>
      </c>
      <c r="AD92" s="163" t="str">
        <v/>
      </c>
      <c r="AE92" s="163" t="str">
        <v/>
      </c>
      <c r="AF92" s="163" t="str">
        <v/>
      </c>
      <c r="AG92" s="163" t="str">
        <v/>
      </c>
      <c r="AH92" s="163" t="str">
        <v/>
      </c>
      <c r="AI92" s="163" t="str">
        <v/>
      </c>
      <c r="AJ92" s="163" t="str">
        <v/>
      </c>
      <c r="AK92" s="163" t="str">
        <v/>
      </c>
    </row>
    <row r="93" spans="1:40" hidden="1">
      <c r="A93" s="9" t="str">
        <v/>
      </c>
      <c r="B93" s="9" t="str">
        <v/>
      </c>
      <c r="C93" s="16" t="str">
        <v/>
      </c>
      <c r="D93" s="16" t="str">
        <v>All IC/Upgrade cargo volume:</v>
      </c>
      <c r="E93" s="9" t="str">
        <v/>
      </c>
      <c r="F93" s="9" t="str">
        <v/>
      </c>
      <c r="G93" s="9" t="str">
        <v>TEU=&gt;</v>
      </c>
      <c r="H93" s="9">
        <v>55.96468568258512</v>
      </c>
      <c r="I93" s="9">
        <v>53278.380769821029</v>
      </c>
      <c r="J93" s="9" t="str">
        <v/>
      </c>
      <c r="K93" s="9">
        <v>1167584.3</v>
      </c>
      <c r="L93" s="74" t="str">
        <v/>
      </c>
      <c r="M93" s="9" t="str">
        <v/>
      </c>
      <c r="N93" s="9" t="str">
        <v/>
      </c>
      <c r="O93" s="80" t="str">
        <v/>
      </c>
      <c r="P93" s="9" t="str">
        <v/>
      </c>
      <c r="Q93" s="80" t="str">
        <v/>
      </c>
      <c r="R93" s="9" t="str">
        <v/>
      </c>
      <c r="S93" s="9" t="str">
        <v/>
      </c>
      <c r="T93" s="9" t="str">
        <v/>
      </c>
      <c r="U93" s="9" t="str">
        <v/>
      </c>
      <c r="V93" s="9" t="str">
        <v/>
      </c>
      <c r="W93" s="9" t="str">
        <v/>
      </c>
      <c r="X93" s="9" t="str">
        <v/>
      </c>
      <c r="Y93" s="80" t="str">
        <v/>
      </c>
      <c r="Z93" s="9" t="str">
        <v/>
      </c>
      <c r="AA93" s="9" t="str">
        <v/>
      </c>
      <c r="AB93" s="80" t="str">
        <v/>
      </c>
      <c r="AC93" s="9" t="str">
        <v/>
      </c>
      <c r="AD93" s="9" t="str">
        <v/>
      </c>
      <c r="AE93" s="9" t="str">
        <v/>
      </c>
      <c r="AF93" s="9" t="str">
        <v/>
      </c>
      <c r="AG93" s="9" t="str">
        <v/>
      </c>
      <c r="AH93" s="9" t="str">
        <v/>
      </c>
      <c r="AI93" s="9" t="str">
        <v/>
      </c>
      <c r="AJ93" s="9" t="str">
        <v/>
      </c>
      <c r="AK93" s="9" t="str">
        <v/>
      </c>
    </row>
    <row r="94" spans="1:40">
      <c r="C94" s="16"/>
      <c r="D94" s="16"/>
      <c r="Z94" s="9"/>
    </row>
    <row r="95" spans="1:40">
      <c r="C95" s="16"/>
      <c r="D95" s="16"/>
      <c r="Z95" s="9"/>
    </row>
    <row r="96" spans="1:40">
      <c r="C96" s="16"/>
      <c r="D96" s="16"/>
      <c r="Z96" s="9"/>
    </row>
    <row r="97" spans="1:26">
      <c r="C97" s="16"/>
      <c r="D97" s="16"/>
      <c r="Z97" s="9"/>
    </row>
    <row r="98" spans="1:26">
      <c r="C98" s="16"/>
      <c r="D98" s="16"/>
      <c r="Z98" s="9"/>
    </row>
    <row r="99" spans="1:26">
      <c r="C99" s="16"/>
      <c r="D99" s="16"/>
      <c r="Z99" s="9"/>
    </row>
    <row r="100" spans="1:26">
      <c r="C100" s="16"/>
      <c r="D100" s="16"/>
      <c r="Z100" s="9"/>
    </row>
    <row r="101" spans="1:26">
      <c r="C101" s="16"/>
      <c r="D101" s="16"/>
      <c r="Z101" s="9"/>
    </row>
    <row r="102" spans="1:26">
      <c r="A102" s="2"/>
      <c r="B102" s="2"/>
      <c r="C102" s="16"/>
      <c r="D102" s="16"/>
      <c r="I102" s="75"/>
      <c r="J102" s="75"/>
      <c r="K102" s="75"/>
      <c r="L102" s="117"/>
      <c r="Z102" s="9"/>
    </row>
    <row r="103" spans="1:26">
      <c r="A103" s="2"/>
      <c r="B103" s="2"/>
      <c r="C103" s="16"/>
      <c r="D103" s="16"/>
      <c r="Z103" s="9"/>
    </row>
    <row r="104" spans="1:26">
      <c r="Z104" s="9"/>
    </row>
    <row r="105" spans="1:26">
      <c r="C105" s="16"/>
      <c r="D105" s="16"/>
      <c r="Z105" s="9"/>
    </row>
    <row r="106" spans="1:26">
      <c r="C106" s="16"/>
      <c r="D106" s="16"/>
      <c r="Z106" s="9"/>
    </row>
    <row r="107" spans="1:26">
      <c r="C107" s="16"/>
      <c r="D107" s="16"/>
      <c r="Z107" s="9"/>
    </row>
    <row r="108" spans="1:26">
      <c r="Z108" s="9"/>
    </row>
    <row r="109" spans="1:26">
      <c r="C109" s="16"/>
      <c r="D109" s="16"/>
      <c r="Z109" s="9"/>
    </row>
    <row r="110" spans="1:26">
      <c r="C110" s="16"/>
      <c r="D110" s="16"/>
      <c r="Z110" s="9"/>
    </row>
    <row r="111" spans="1:26">
      <c r="Z111" s="9"/>
    </row>
    <row r="112" spans="1:26">
      <c r="L112" s="118"/>
      <c r="Z112" s="9"/>
    </row>
    <row r="113" spans="1:26">
      <c r="D113" s="73"/>
      <c r="Z113" s="9"/>
    </row>
    <row r="114" spans="1:26" ht="15.75" thickBot="1">
      <c r="D114" s="73"/>
      <c r="Z114" s="9"/>
    </row>
    <row r="115" spans="1:26" ht="15.95" customHeight="1">
      <c r="A115" s="332"/>
      <c r="B115" s="333"/>
      <c r="C115" s="81" t="s">
        <v>393</v>
      </c>
      <c r="D115" s="82" t="s">
        <v>43</v>
      </c>
      <c r="Z115" s="9"/>
    </row>
    <row r="116" spans="1:26" ht="32.1" customHeight="1">
      <c r="A116" s="330" t="s">
        <v>394</v>
      </c>
      <c r="B116" s="331"/>
      <c r="C116" s="226">
        <f>SUBTOTAL(9,I2:I100)</f>
        <v>18727.732846274757</v>
      </c>
      <c r="D116" s="227">
        <f>SUBTOTAL(9,K2:K100)</f>
        <v>656451.6</v>
      </c>
      <c r="E116" s="94"/>
      <c r="Z116" s="9"/>
    </row>
    <row r="117" spans="1:26" ht="33" customHeight="1" thickBot="1">
      <c r="A117" s="328" t="s">
        <v>395</v>
      </c>
      <c r="B117" s="329"/>
      <c r="C117" s="228">
        <f>SUMIFS(volume,pole_date,"&gt;="&amp;$A$120,pole_date,"&lt;="&amp;$B$120)</f>
        <v>18727.732846274757</v>
      </c>
      <c r="D117" s="229">
        <f>SUMIFS(weight_,pole_date,"&gt;="&amp;A$120,pole_date,"&lt;="&amp;$B$120)</f>
        <v>656451.6</v>
      </c>
      <c r="J117" s="94"/>
      <c r="U117" s="94"/>
      <c r="Z117" s="9"/>
    </row>
    <row r="118" spans="1:26" ht="15.75" thickBot="1">
      <c r="D118" s="73"/>
      <c r="Z118" s="9"/>
    </row>
    <row r="119" spans="1:26">
      <c r="A119" s="123" t="s">
        <v>396</v>
      </c>
      <c r="B119" s="81" t="s">
        <v>397</v>
      </c>
      <c r="C119" s="81"/>
      <c r="D119" s="82"/>
      <c r="Z119" s="9"/>
    </row>
    <row r="120" spans="1:26">
      <c r="A120" s="121">
        <f>'ICU_cargo MASTER INPUT SHEET'!A130</f>
        <v>45597</v>
      </c>
      <c r="B120" s="122">
        <f>'ICU_cargo MASTER INPUT SHEET'!B130</f>
        <v>45703</v>
      </c>
      <c r="D120" s="89"/>
      <c r="Z120" s="9"/>
    </row>
    <row r="121" spans="1:26" ht="15.75" thickBot="1">
      <c r="A121" s="328"/>
      <c r="B121" s="329"/>
      <c r="C121" s="90"/>
      <c r="D121" s="91"/>
      <c r="Z121" s="9"/>
    </row>
    <row r="122" spans="1:26">
      <c r="Z122" s="9"/>
    </row>
    <row r="123" spans="1:26">
      <c r="Z123" s="9"/>
    </row>
    <row r="124" spans="1:26" ht="15.75">
      <c r="A124" s="113"/>
      <c r="B124" s="113"/>
      <c r="C124" s="112"/>
      <c r="D124" s="112"/>
      <c r="Z124" s="9"/>
    </row>
    <row r="125" spans="1:26" ht="15.75">
      <c r="A125" s="113"/>
      <c r="B125" s="113"/>
      <c r="C125" s="112"/>
      <c r="D125" s="112"/>
      <c r="Z125" s="9"/>
    </row>
    <row r="126" spans="1:26" ht="15.75">
      <c r="A126" s="113"/>
      <c r="B126" s="113"/>
      <c r="C126" s="112"/>
      <c r="D126" s="112"/>
      <c r="Z126" s="9"/>
    </row>
    <row r="127" spans="1:26" ht="15.75">
      <c r="A127" s="113"/>
      <c r="B127" s="113"/>
      <c r="C127" s="112"/>
      <c r="D127" s="112"/>
      <c r="Z127" s="9"/>
    </row>
    <row r="128" spans="1:26">
      <c r="Z128" s="9"/>
    </row>
    <row r="129" spans="26:26">
      <c r="Z129" s="9"/>
    </row>
    <row r="130" spans="26:26">
      <c r="Z130" s="9"/>
    </row>
    <row r="131" spans="26:26">
      <c r="Z131" s="9"/>
    </row>
    <row r="132" spans="26:26">
      <c r="Z132" s="9"/>
    </row>
    <row r="133" spans="26:26">
      <c r="Z133" s="9"/>
    </row>
    <row r="134" spans="26:26">
      <c r="Z134" s="9"/>
    </row>
    <row r="135" spans="26:26">
      <c r="Z135" s="9"/>
    </row>
    <row r="136" spans="26:26">
      <c r="Z136" s="9"/>
    </row>
    <row r="137" spans="26:26">
      <c r="Z137" s="9"/>
    </row>
    <row r="138" spans="26:26">
      <c r="Z138" s="9"/>
    </row>
    <row r="139" spans="26:26">
      <c r="Z139" s="9"/>
    </row>
    <row r="140" spans="26:26">
      <c r="Z140" s="9"/>
    </row>
    <row r="141" spans="26:26">
      <c r="Z141" s="9"/>
    </row>
    <row r="142" spans="26:26">
      <c r="Z142" s="9"/>
    </row>
    <row r="143" spans="26:26">
      <c r="Z143" s="9"/>
    </row>
    <row r="144" spans="26:26">
      <c r="Z144" s="9"/>
    </row>
    <row r="145" spans="26:26">
      <c r="Z145" s="9"/>
    </row>
    <row r="146" spans="26:26">
      <c r="Z146" s="9"/>
    </row>
    <row r="147" spans="26:26">
      <c r="Z147" s="9"/>
    </row>
    <row r="148" spans="26:26">
      <c r="Z148" s="9"/>
    </row>
    <row r="149" spans="26:26">
      <c r="Z149" s="9"/>
    </row>
    <row r="150" spans="26:26">
      <c r="Z150" s="9"/>
    </row>
    <row r="151" spans="26:26">
      <c r="Z151" s="9"/>
    </row>
    <row r="152" spans="26:26">
      <c r="Z152" s="9"/>
    </row>
    <row r="153" spans="26:26">
      <c r="Z153" s="9"/>
    </row>
    <row r="154" spans="26:26">
      <c r="Z154" s="9"/>
    </row>
    <row r="155" spans="26:26">
      <c r="Z155" s="9"/>
    </row>
    <row r="156" spans="26:26">
      <c r="Z156" s="9"/>
    </row>
    <row r="157" spans="26:26">
      <c r="Z157" s="9"/>
    </row>
    <row r="158" spans="26:26">
      <c r="Z158" s="9"/>
    </row>
    <row r="159" spans="26:26">
      <c r="Z159" s="9"/>
    </row>
    <row r="160" spans="26:26">
      <c r="Z160" s="9"/>
    </row>
    <row r="161" spans="26:26">
      <c r="Z161" s="9"/>
    </row>
    <row r="162" spans="26:26">
      <c r="Z162" s="9"/>
    </row>
    <row r="163" spans="26:26">
      <c r="Z163" s="9"/>
    </row>
    <row r="164" spans="26:26">
      <c r="Z164" s="9"/>
    </row>
    <row r="165" spans="26:26">
      <c r="Z165" s="9"/>
    </row>
    <row r="166" spans="26:26">
      <c r="Z166" s="9"/>
    </row>
    <row r="167" spans="26:26">
      <c r="Z167" s="9"/>
    </row>
    <row r="168" spans="26:26">
      <c r="Z168" s="9"/>
    </row>
    <row r="169" spans="26:26">
      <c r="Z169" s="9"/>
    </row>
    <row r="170" spans="26:26">
      <c r="Z170" s="9"/>
    </row>
    <row r="171" spans="26:26">
      <c r="Z171" s="9"/>
    </row>
    <row r="172" spans="26:26">
      <c r="Z172" s="9"/>
    </row>
    <row r="173" spans="26:26">
      <c r="Z173" s="9"/>
    </row>
    <row r="174" spans="26:26">
      <c r="Z174" s="9"/>
    </row>
    <row r="175" spans="26:26">
      <c r="Z175" s="9"/>
    </row>
    <row r="176" spans="26:26">
      <c r="Z176" s="9"/>
    </row>
    <row r="177" spans="26:26">
      <c r="Z177" s="9"/>
    </row>
    <row r="178" spans="26:26">
      <c r="Z178" s="9"/>
    </row>
    <row r="179" spans="26:26">
      <c r="Z179" s="9"/>
    </row>
    <row r="180" spans="26:26">
      <c r="Z180" s="9"/>
    </row>
    <row r="181" spans="26:26">
      <c r="Z181" s="9"/>
    </row>
    <row r="182" spans="26:26">
      <c r="Z182" s="9"/>
    </row>
    <row r="183" spans="26:26">
      <c r="Z183" s="9"/>
    </row>
    <row r="184" spans="26:26">
      <c r="Z184" s="9"/>
    </row>
    <row r="185" spans="26:26">
      <c r="Z185" s="9"/>
    </row>
    <row r="186" spans="26:26">
      <c r="Z186" s="9"/>
    </row>
    <row r="187" spans="26:26">
      <c r="Z187" s="9"/>
    </row>
    <row r="188" spans="26:26">
      <c r="Z188" s="9"/>
    </row>
    <row r="189" spans="26:26">
      <c r="Z189" s="9"/>
    </row>
    <row r="190" spans="26:26">
      <c r="Z190" s="9"/>
    </row>
    <row r="191" spans="26:26">
      <c r="Z191" s="9"/>
    </row>
    <row r="192" spans="26:26">
      <c r="Z192" s="9"/>
    </row>
    <row r="193" spans="26:26">
      <c r="Z193" s="9"/>
    </row>
    <row r="194" spans="26:26">
      <c r="Z194" s="9"/>
    </row>
    <row r="195" spans="26:26">
      <c r="Z195" s="9"/>
    </row>
    <row r="196" spans="26:26">
      <c r="Z196" s="9"/>
    </row>
    <row r="197" spans="26:26">
      <c r="Z197" s="9"/>
    </row>
    <row r="198" spans="26:26">
      <c r="Z198" s="9"/>
    </row>
    <row r="199" spans="26:26">
      <c r="Z199" s="9"/>
    </row>
    <row r="200" spans="26:26">
      <c r="Z200" s="9"/>
    </row>
    <row r="201" spans="26:26">
      <c r="Z201" s="9"/>
    </row>
    <row r="202" spans="26:26">
      <c r="Z202" s="9"/>
    </row>
    <row r="203" spans="26:26">
      <c r="Z203" s="9"/>
    </row>
    <row r="204" spans="26:26">
      <c r="Z204" s="9"/>
    </row>
    <row r="205" spans="26:26">
      <c r="Z205" s="9"/>
    </row>
    <row r="206" spans="26:26">
      <c r="Z206" s="9"/>
    </row>
    <row r="207" spans="26:26">
      <c r="Z207" s="9"/>
    </row>
    <row r="208" spans="26:26">
      <c r="Z208" s="9"/>
    </row>
    <row r="209" spans="26:26">
      <c r="Z209" s="9"/>
    </row>
    <row r="210" spans="26:26">
      <c r="Z210" s="9"/>
    </row>
    <row r="211" spans="26:26">
      <c r="Z211" s="9"/>
    </row>
    <row r="212" spans="26:26">
      <c r="Z212" s="9"/>
    </row>
    <row r="213" spans="26:26">
      <c r="Z213" s="9"/>
    </row>
    <row r="214" spans="26:26">
      <c r="Z214" s="9"/>
    </row>
    <row r="215" spans="26:26">
      <c r="Z215" s="9"/>
    </row>
    <row r="216" spans="26:26">
      <c r="Z216" s="9"/>
    </row>
    <row r="217" spans="26:26">
      <c r="Z217" s="9"/>
    </row>
    <row r="218" spans="26:26">
      <c r="Z218" s="9"/>
    </row>
    <row r="219" spans="26:26">
      <c r="Z219" s="9"/>
    </row>
    <row r="220" spans="26:26">
      <c r="Z220" s="9"/>
    </row>
    <row r="221" spans="26:26">
      <c r="Z221" s="9"/>
    </row>
    <row r="222" spans="26:26">
      <c r="Z222" s="9"/>
    </row>
    <row r="223" spans="26:26">
      <c r="Z223" s="9"/>
    </row>
    <row r="224" spans="26:26">
      <c r="Z224" s="9"/>
    </row>
    <row r="225" spans="26:26">
      <c r="Z225" s="9"/>
    </row>
    <row r="226" spans="26:26">
      <c r="Z226" s="9"/>
    </row>
    <row r="227" spans="26:26">
      <c r="Z227" s="9"/>
    </row>
    <row r="228" spans="26:26">
      <c r="Z228" s="9"/>
    </row>
    <row r="229" spans="26:26">
      <c r="Z229" s="9"/>
    </row>
    <row r="230" spans="26:26">
      <c r="Z230" s="9"/>
    </row>
    <row r="231" spans="26:26">
      <c r="Z231" s="9"/>
    </row>
    <row r="232" spans="26:26">
      <c r="Z232" s="9"/>
    </row>
    <row r="233" spans="26:26">
      <c r="Z233" s="9"/>
    </row>
    <row r="234" spans="26:26">
      <c r="Z234" s="9"/>
    </row>
    <row r="235" spans="26:26">
      <c r="Z235" s="9"/>
    </row>
    <row r="236" spans="26:26">
      <c r="Z236" s="9"/>
    </row>
    <row r="237" spans="26:26">
      <c r="Z237" s="9"/>
    </row>
    <row r="238" spans="26:26">
      <c r="Z238" s="9"/>
    </row>
    <row r="239" spans="26:26">
      <c r="Z239" s="9"/>
    </row>
    <row r="240" spans="26:26">
      <c r="Z240" s="9"/>
    </row>
    <row r="241" spans="26:26">
      <c r="Z241" s="9"/>
    </row>
    <row r="242" spans="26:26">
      <c r="Z242" s="9"/>
    </row>
    <row r="243" spans="26:26">
      <c r="Z243" s="9"/>
    </row>
    <row r="244" spans="26:26">
      <c r="Z244" s="9"/>
    </row>
    <row r="245" spans="26:26">
      <c r="Z245" s="9"/>
    </row>
    <row r="246" spans="26:26">
      <c r="Z246" s="9"/>
    </row>
    <row r="247" spans="26:26">
      <c r="Z247" s="9"/>
    </row>
    <row r="248" spans="26:26">
      <c r="Z248" s="9"/>
    </row>
    <row r="249" spans="26:26">
      <c r="Z249" s="9"/>
    </row>
    <row r="250" spans="26:26">
      <c r="Z250" s="9"/>
    </row>
    <row r="251" spans="26:26">
      <c r="Z251" s="9"/>
    </row>
    <row r="252" spans="26:26">
      <c r="Z252" s="9"/>
    </row>
    <row r="253" spans="26:26">
      <c r="Z253" s="9"/>
    </row>
    <row r="254" spans="26:26">
      <c r="Z254" s="9"/>
    </row>
    <row r="255" spans="26:26">
      <c r="Z255" s="9"/>
    </row>
    <row r="256" spans="26:26">
      <c r="Z256" s="9"/>
    </row>
    <row r="257" spans="26:26">
      <c r="Z257" s="9"/>
    </row>
    <row r="258" spans="26:26">
      <c r="Z258" s="9"/>
    </row>
    <row r="259" spans="26:26">
      <c r="Z259" s="9"/>
    </row>
    <row r="260" spans="26:26">
      <c r="Z260" s="9"/>
    </row>
    <row r="261" spans="26:26">
      <c r="Z261" s="9"/>
    </row>
    <row r="262" spans="26:26">
      <c r="Z262" s="9"/>
    </row>
    <row r="263" spans="26:26">
      <c r="Z263" s="9"/>
    </row>
    <row r="264" spans="26:26">
      <c r="Z264" s="9"/>
    </row>
    <row r="265" spans="26:26">
      <c r="Z265" s="9"/>
    </row>
    <row r="266" spans="26:26">
      <c r="Z266" s="9"/>
    </row>
    <row r="267" spans="26:26">
      <c r="Z267" s="9"/>
    </row>
    <row r="268" spans="26:26">
      <c r="Z268" s="9"/>
    </row>
    <row r="269" spans="26:26">
      <c r="Z269" s="9"/>
    </row>
    <row r="270" spans="26:26">
      <c r="Z270" s="9"/>
    </row>
    <row r="271" spans="26:26">
      <c r="Z271" s="9"/>
    </row>
    <row r="272" spans="26:26">
      <c r="Z272" s="9"/>
    </row>
    <row r="273" spans="26:26">
      <c r="Z273" s="9"/>
    </row>
    <row r="274" spans="26:26">
      <c r="Z274" s="9"/>
    </row>
    <row r="275" spans="26:26">
      <c r="Z275" s="9"/>
    </row>
    <row r="276" spans="26:26">
      <c r="Z276" s="9"/>
    </row>
    <row r="277" spans="26:26">
      <c r="Z277" s="9"/>
    </row>
    <row r="278" spans="26:26">
      <c r="Z278" s="9"/>
    </row>
    <row r="279" spans="26:26">
      <c r="Z279" s="9"/>
    </row>
    <row r="280" spans="26:26">
      <c r="Z280" s="9"/>
    </row>
    <row r="281" spans="26:26">
      <c r="Z281" s="9"/>
    </row>
    <row r="282" spans="26:26">
      <c r="Z282" s="9"/>
    </row>
    <row r="283" spans="26:26">
      <c r="Z283" s="9"/>
    </row>
    <row r="284" spans="26:26">
      <c r="Z284" s="9"/>
    </row>
    <row r="285" spans="26:26">
      <c r="Z285" s="9"/>
    </row>
    <row r="286" spans="26:26">
      <c r="Z286" s="9"/>
    </row>
    <row r="287" spans="26:26">
      <c r="Z287" s="9"/>
    </row>
    <row r="288" spans="26:26">
      <c r="Z288" s="9"/>
    </row>
    <row r="289" spans="26:26">
      <c r="Z289" s="9"/>
    </row>
    <row r="290" spans="26:26">
      <c r="Z290" s="9"/>
    </row>
    <row r="291" spans="26:26">
      <c r="Z291" s="9"/>
    </row>
    <row r="292" spans="26:26">
      <c r="Z292" s="9"/>
    </row>
    <row r="293" spans="26:26">
      <c r="Z293" s="9"/>
    </row>
    <row r="294" spans="26:26">
      <c r="Z294" s="9"/>
    </row>
    <row r="295" spans="26:26">
      <c r="Z295" s="9"/>
    </row>
    <row r="296" spans="26:26">
      <c r="Z296" s="9"/>
    </row>
    <row r="297" spans="26:26">
      <c r="Z297" s="9"/>
    </row>
    <row r="298" spans="26:26">
      <c r="Z298" s="9"/>
    </row>
    <row r="299" spans="26:26">
      <c r="Z299" s="9"/>
    </row>
    <row r="300" spans="26:26">
      <c r="Z300" s="9"/>
    </row>
    <row r="301" spans="26:26">
      <c r="Z301" s="9"/>
    </row>
    <row r="302" spans="26:26">
      <c r="Z302" s="9"/>
    </row>
    <row r="303" spans="26:26">
      <c r="Z303" s="9"/>
    </row>
    <row r="304" spans="26:26">
      <c r="Z304" s="9"/>
    </row>
    <row r="305" spans="26:26">
      <c r="Z305" s="9"/>
    </row>
    <row r="306" spans="26:26">
      <c r="Z306" s="9"/>
    </row>
    <row r="307" spans="26:26">
      <c r="Z307" s="9"/>
    </row>
    <row r="308" spans="26:26">
      <c r="Z308" s="9"/>
    </row>
    <row r="309" spans="26:26">
      <c r="Z309" s="9"/>
    </row>
    <row r="310" spans="26:26">
      <c r="Z310" s="9"/>
    </row>
    <row r="311" spans="26:26">
      <c r="Z311" s="9"/>
    </row>
    <row r="312" spans="26:26">
      <c r="Z312" s="9"/>
    </row>
    <row r="313" spans="26:26">
      <c r="Z313" s="9"/>
    </row>
    <row r="314" spans="26:26">
      <c r="Z314" s="9"/>
    </row>
    <row r="315" spans="26:26">
      <c r="Z315" s="9"/>
    </row>
    <row r="316" spans="26:26">
      <c r="Z316" s="9"/>
    </row>
    <row r="317" spans="26:26">
      <c r="Z317" s="9"/>
    </row>
    <row r="318" spans="26:26">
      <c r="Z318" s="9"/>
    </row>
    <row r="319" spans="26:26">
      <c r="Z319" s="9"/>
    </row>
    <row r="320" spans="26:26">
      <c r="Z320" s="9"/>
    </row>
    <row r="321" spans="26:26">
      <c r="Z321" s="9"/>
    </row>
    <row r="322" spans="26:26">
      <c r="Z322" s="9"/>
    </row>
    <row r="323" spans="26:26">
      <c r="Z323" s="9"/>
    </row>
    <row r="324" spans="26:26">
      <c r="Z324" s="9"/>
    </row>
    <row r="325" spans="26:26">
      <c r="Z325" s="9"/>
    </row>
    <row r="326" spans="26:26">
      <c r="Z326" s="9"/>
    </row>
    <row r="327" spans="26:26">
      <c r="Z327" s="9"/>
    </row>
    <row r="328" spans="26:26">
      <c r="Z328" s="9"/>
    </row>
    <row r="329" spans="26:26">
      <c r="Z329" s="9"/>
    </row>
    <row r="330" spans="26:26">
      <c r="Z330" s="9"/>
    </row>
    <row r="331" spans="26:26">
      <c r="Z331" s="9"/>
    </row>
    <row r="332" spans="26:26">
      <c r="Z332" s="9"/>
    </row>
    <row r="333" spans="26:26">
      <c r="Z333" s="9"/>
    </row>
    <row r="334" spans="26:26">
      <c r="Z334" s="9"/>
    </row>
    <row r="335" spans="26:26">
      <c r="Z335" s="9"/>
    </row>
    <row r="336" spans="26:26">
      <c r="Z336" s="9"/>
    </row>
    <row r="337" spans="26:26">
      <c r="Z337" s="9"/>
    </row>
    <row r="338" spans="26:26">
      <c r="Z338" s="9"/>
    </row>
    <row r="339" spans="26:26">
      <c r="Z339" s="9"/>
    </row>
    <row r="340" spans="26:26">
      <c r="Z340" s="9"/>
    </row>
    <row r="341" spans="26:26">
      <c r="Z341" s="9"/>
    </row>
    <row r="342" spans="26:26">
      <c r="Z342" s="9"/>
    </row>
    <row r="343" spans="26:26">
      <c r="Z343" s="9"/>
    </row>
    <row r="344" spans="26:26">
      <c r="Z344" s="9"/>
    </row>
    <row r="345" spans="26:26">
      <c r="Z345" s="9"/>
    </row>
    <row r="346" spans="26:26">
      <c r="Z346" s="9"/>
    </row>
    <row r="347" spans="26:26">
      <c r="Z347" s="9"/>
    </row>
    <row r="348" spans="26:26">
      <c r="Z348" s="9"/>
    </row>
    <row r="349" spans="26:26">
      <c r="Z349" s="9"/>
    </row>
    <row r="350" spans="26:26">
      <c r="Z350" s="9"/>
    </row>
    <row r="351" spans="26:26">
      <c r="Z351" s="9"/>
    </row>
    <row r="352" spans="26:26">
      <c r="Z352" s="9"/>
    </row>
    <row r="353" spans="26:26">
      <c r="Z353" s="9"/>
    </row>
  </sheetData>
  <sheetProtection sheet="1" objects="1" scenarios="1" formatCells="0" formatColumns="0" formatRows="0" sort="0" autoFilter="0"/>
  <autoFilter ref="A1:AN93">
    <filterColumn colId="27">
      <filters>
        <dateGroupItem year="2024" month="11" dateTimeGrouping="month"/>
        <dateGroupItem year="2024" month="12" dateTimeGrouping="month"/>
      </filters>
    </filterColumn>
  </autoFilter>
  <mergeCells count="4">
    <mergeCell ref="A115:B115"/>
    <mergeCell ref="A116:B116"/>
    <mergeCell ref="A117:B117"/>
    <mergeCell ref="A121:B121"/>
  </mergeCells>
  <conditionalFormatting sqref="D116">
    <cfRule type="cellIs" dxfId="3" priority="4" operator="equal">
      <formula>$D$117</formula>
    </cfRule>
  </conditionalFormatting>
  <conditionalFormatting sqref="D117">
    <cfRule type="cellIs" dxfId="2" priority="3" operator="equal">
      <formula>$D$116</formula>
    </cfRule>
  </conditionalFormatting>
  <conditionalFormatting sqref="C116">
    <cfRule type="cellIs" dxfId="1" priority="2" operator="equal">
      <formula>$C$117</formula>
    </cfRule>
  </conditionalFormatting>
  <conditionalFormatting sqref="C117">
    <cfRule type="cellIs" dxfId="0" priority="1" operator="equal">
      <formula>$C$116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194"/>
  <sheetViews>
    <sheetView zoomScale="94" workbookViewId="0">
      <selection activeCell="AJ71" sqref="AJ71:AK71"/>
    </sheetView>
  </sheetViews>
  <sheetFormatPr defaultColWidth="11.42578125" defaultRowHeight="15"/>
  <cols>
    <col min="1" max="1" width="22.7109375" style="217" bestFit="1" customWidth="1"/>
    <col min="2" max="2" width="12.140625" bestFit="1" customWidth="1"/>
    <col min="3" max="3" width="32.42578125" bestFit="1" customWidth="1"/>
    <col min="4" max="4" width="46.28515625" customWidth="1"/>
    <col min="5" max="5" width="10" bestFit="1" customWidth="1"/>
    <col min="6" max="6" width="9.42578125" bestFit="1" customWidth="1"/>
    <col min="7" max="7" width="10" bestFit="1" customWidth="1"/>
    <col min="8" max="8" width="8.28515625" bestFit="1" customWidth="1"/>
    <col min="9" max="9" width="12.140625" bestFit="1" customWidth="1"/>
    <col min="10" max="10" width="11.140625" bestFit="1" customWidth="1"/>
    <col min="11" max="11" width="11.28515625" bestFit="1" customWidth="1"/>
    <col min="12" max="12" width="12.140625" customWidth="1"/>
    <col min="13" max="13" width="13.140625" bestFit="1" customWidth="1"/>
    <col min="15" max="15" width="15.28515625" bestFit="1" customWidth="1"/>
    <col min="16" max="16" width="10.85546875" bestFit="1" customWidth="1"/>
    <col min="17" max="17" width="11.42578125" bestFit="1" customWidth="1"/>
    <col min="20" max="20" width="10.85546875" bestFit="1" customWidth="1"/>
    <col min="23" max="23" width="10.85546875" bestFit="1" customWidth="1"/>
    <col min="25" max="25" width="10.85546875" bestFit="1" customWidth="1"/>
    <col min="26" max="26" width="11.140625" bestFit="1" customWidth="1"/>
    <col min="28" max="28" width="11.28515625" bestFit="1" customWidth="1"/>
    <col min="29" max="29" width="11" bestFit="1" customWidth="1"/>
    <col min="30" max="30" width="16.28515625" customWidth="1"/>
    <col min="31" max="31" width="17.85546875" customWidth="1"/>
    <col min="32" max="32" width="10.7109375" bestFit="1" customWidth="1"/>
    <col min="33" max="33" width="14" bestFit="1" customWidth="1"/>
    <col min="34" max="34" width="10.140625" bestFit="1" customWidth="1"/>
    <col min="35" max="35" width="18.7109375" customWidth="1"/>
    <col min="36" max="36" width="66.42578125" customWidth="1"/>
    <col min="37" max="37" width="6.7109375" bestFit="1" customWidth="1"/>
  </cols>
  <sheetData>
    <row r="1" spans="1:37" ht="18.75">
      <c r="A1" s="106" t="s">
        <v>0</v>
      </c>
      <c r="B1" s="107"/>
      <c r="C1" s="107"/>
      <c r="D1" s="107"/>
      <c r="E1" s="107"/>
      <c r="F1" s="107"/>
      <c r="G1" s="107"/>
      <c r="H1" s="107"/>
      <c r="I1" s="107"/>
      <c r="J1" s="107"/>
      <c r="K1" s="107"/>
      <c r="L1" s="107"/>
      <c r="M1" s="107"/>
      <c r="N1" s="107"/>
      <c r="O1" s="107"/>
      <c r="P1" s="107"/>
      <c r="Q1" s="107"/>
      <c r="R1" s="107"/>
      <c r="S1" s="107"/>
      <c r="T1" s="107"/>
      <c r="U1" s="107"/>
      <c r="V1" s="107"/>
      <c r="W1" s="107"/>
      <c r="X1" s="107"/>
      <c r="Y1" s="107"/>
      <c r="Z1" s="107"/>
      <c r="AA1" s="107"/>
      <c r="AB1" s="107"/>
      <c r="AC1" s="107"/>
      <c r="AD1" s="107"/>
      <c r="AE1" s="107"/>
      <c r="AF1" s="107"/>
      <c r="AG1" s="107"/>
    </row>
    <row r="2" spans="1:37" ht="94.5">
      <c r="A2" s="28" t="s">
        <v>1</v>
      </c>
      <c r="B2" s="28" t="s">
        <v>2</v>
      </c>
      <c r="C2" s="29" t="s">
        <v>442</v>
      </c>
      <c r="D2" s="30" t="s">
        <v>3</v>
      </c>
      <c r="E2" s="28" t="s">
        <v>4</v>
      </c>
      <c r="F2" s="28" t="s">
        <v>5</v>
      </c>
      <c r="G2" s="28" t="s">
        <v>6</v>
      </c>
      <c r="H2" s="28" t="s">
        <v>7</v>
      </c>
      <c r="I2" s="28" t="s">
        <v>8</v>
      </c>
      <c r="J2" s="28" t="s">
        <v>205</v>
      </c>
      <c r="K2" s="28" t="s">
        <v>206</v>
      </c>
      <c r="L2" s="28" t="s">
        <v>207</v>
      </c>
      <c r="M2" s="28" t="s">
        <v>9</v>
      </c>
      <c r="N2" s="28" t="s">
        <v>10</v>
      </c>
      <c r="O2" s="87" t="s">
        <v>11</v>
      </c>
      <c r="P2" s="31" t="s">
        <v>12</v>
      </c>
      <c r="Q2" s="97" t="s">
        <v>13</v>
      </c>
      <c r="R2" s="31" t="s">
        <v>14</v>
      </c>
      <c r="S2" s="32" t="s">
        <v>15</v>
      </c>
      <c r="T2" s="32" t="s">
        <v>13</v>
      </c>
      <c r="U2" s="32" t="s">
        <v>14</v>
      </c>
      <c r="V2" s="33" t="s">
        <v>16</v>
      </c>
      <c r="W2" s="33" t="s">
        <v>13</v>
      </c>
      <c r="X2" s="33" t="s">
        <v>14</v>
      </c>
      <c r="Y2" s="87" t="s">
        <v>17</v>
      </c>
      <c r="Z2" s="28" t="s">
        <v>45</v>
      </c>
      <c r="AA2" s="28" t="s">
        <v>46</v>
      </c>
      <c r="AB2" s="87" t="s">
        <v>47</v>
      </c>
      <c r="AC2" s="28" t="s">
        <v>48</v>
      </c>
      <c r="AD2" s="28" t="s">
        <v>211</v>
      </c>
      <c r="AE2" s="28" t="s">
        <v>212</v>
      </c>
      <c r="AF2" s="28" t="s">
        <v>213</v>
      </c>
      <c r="AG2" s="28" t="s">
        <v>49</v>
      </c>
      <c r="AH2" s="28" t="s">
        <v>214</v>
      </c>
      <c r="AI2" s="28" t="s">
        <v>49</v>
      </c>
      <c r="AJ2" s="28" t="s">
        <v>50</v>
      </c>
      <c r="AK2" s="28" t="s">
        <v>18</v>
      </c>
    </row>
    <row r="3" spans="1:37" ht="63">
      <c r="A3" s="205">
        <v>1.2</v>
      </c>
      <c r="B3" s="50" t="s">
        <v>18</v>
      </c>
      <c r="C3" s="17" t="s">
        <v>19</v>
      </c>
      <c r="D3" s="17" t="s">
        <v>20</v>
      </c>
      <c r="E3" s="22">
        <v>240</v>
      </c>
      <c r="F3" s="22">
        <v>96</v>
      </c>
      <c r="G3" s="22">
        <v>96</v>
      </c>
      <c r="H3" s="22">
        <v>1</v>
      </c>
      <c r="I3" s="22">
        <v>1280</v>
      </c>
      <c r="J3" s="22">
        <v>4255</v>
      </c>
      <c r="K3" s="4">
        <v>4255</v>
      </c>
      <c r="L3" s="22" t="s">
        <v>215</v>
      </c>
      <c r="M3" s="22" t="s">
        <v>18</v>
      </c>
      <c r="N3" s="24" t="s">
        <v>21</v>
      </c>
      <c r="O3" s="100" t="s">
        <v>18</v>
      </c>
      <c r="P3" s="151" t="s">
        <v>22</v>
      </c>
      <c r="Q3" s="98">
        <v>44211</v>
      </c>
      <c r="R3" s="151" t="s">
        <v>23</v>
      </c>
      <c r="S3" s="152" t="s">
        <v>24</v>
      </c>
      <c r="T3" s="12" t="s">
        <v>18</v>
      </c>
      <c r="U3" s="153" t="s">
        <v>25</v>
      </c>
      <c r="V3" s="154" t="s">
        <v>25</v>
      </c>
      <c r="W3" s="155" t="s">
        <v>26</v>
      </c>
      <c r="X3" s="155" t="s">
        <v>26</v>
      </c>
      <c r="Y3" s="104">
        <v>44598</v>
      </c>
      <c r="Z3" s="157" t="s">
        <v>18</v>
      </c>
      <c r="AA3" s="163" t="s">
        <v>53</v>
      </c>
      <c r="AB3" s="156">
        <v>44910</v>
      </c>
      <c r="AC3" s="147" t="s">
        <v>104</v>
      </c>
      <c r="AD3" s="147" t="s">
        <v>354</v>
      </c>
      <c r="AE3" s="147" t="s">
        <v>355</v>
      </c>
      <c r="AF3" s="147" t="s">
        <v>216</v>
      </c>
      <c r="AG3" s="147">
        <v>44477</v>
      </c>
      <c r="AH3" s="147" t="s">
        <v>217</v>
      </c>
      <c r="AI3" s="147">
        <v>44477</v>
      </c>
      <c r="AJ3" s="147" t="s">
        <v>109</v>
      </c>
      <c r="AK3" s="147" t="s">
        <v>18</v>
      </c>
    </row>
    <row r="4" spans="1:37" ht="63">
      <c r="A4" s="205">
        <v>1.2</v>
      </c>
      <c r="B4" s="50" t="s">
        <v>18</v>
      </c>
      <c r="C4" s="17" t="s">
        <v>27</v>
      </c>
      <c r="D4" s="17" t="s">
        <v>28</v>
      </c>
      <c r="E4" s="22">
        <v>96</v>
      </c>
      <c r="F4" s="22">
        <v>86</v>
      </c>
      <c r="G4" s="22">
        <v>96</v>
      </c>
      <c r="H4" s="22">
        <v>1</v>
      </c>
      <c r="I4" s="22">
        <v>458.66666666666669</v>
      </c>
      <c r="J4" s="22">
        <v>5600</v>
      </c>
      <c r="K4" s="4">
        <v>5600</v>
      </c>
      <c r="L4" s="158" t="s">
        <v>223</v>
      </c>
      <c r="M4" s="158" t="s">
        <v>18</v>
      </c>
      <c r="N4" s="157" t="s">
        <v>21</v>
      </c>
      <c r="O4" s="162" t="s">
        <v>18</v>
      </c>
      <c r="P4" s="160" t="s">
        <v>29</v>
      </c>
      <c r="Q4" s="169">
        <v>44515</v>
      </c>
      <c r="R4" s="151" t="s">
        <v>30</v>
      </c>
      <c r="S4" s="152" t="s">
        <v>24</v>
      </c>
      <c r="T4" s="161" t="s">
        <v>18</v>
      </c>
      <c r="U4" s="47" t="s">
        <v>25</v>
      </c>
      <c r="V4" s="154" t="s">
        <v>25</v>
      </c>
      <c r="W4" s="155" t="s">
        <v>18</v>
      </c>
      <c r="X4" s="155" t="s">
        <v>26</v>
      </c>
      <c r="Y4" s="104">
        <v>44598</v>
      </c>
      <c r="Z4" s="157" t="s">
        <v>18</v>
      </c>
      <c r="AA4" s="147" t="s">
        <v>67</v>
      </c>
      <c r="AB4" s="156">
        <v>44880</v>
      </c>
      <c r="AC4" s="147" t="s">
        <v>54</v>
      </c>
      <c r="AD4" s="147" t="s">
        <v>354</v>
      </c>
      <c r="AE4" s="147" t="s">
        <v>355</v>
      </c>
      <c r="AF4" s="61" t="s">
        <v>216</v>
      </c>
      <c r="AG4" s="147">
        <v>44477</v>
      </c>
      <c r="AH4" s="61" t="s">
        <v>217</v>
      </c>
      <c r="AI4" s="61">
        <v>44477</v>
      </c>
      <c r="AJ4" s="147" t="s">
        <v>110</v>
      </c>
      <c r="AK4" s="61" t="s">
        <v>18</v>
      </c>
    </row>
    <row r="5" spans="1:37" ht="47.25">
      <c r="A5" s="205">
        <v>1.2</v>
      </c>
      <c r="B5" s="50" t="s">
        <v>18</v>
      </c>
      <c r="C5" s="17" t="s">
        <v>31</v>
      </c>
      <c r="D5" s="17" t="s">
        <v>32</v>
      </c>
      <c r="E5" s="22">
        <v>240</v>
      </c>
      <c r="F5" s="22">
        <v>96</v>
      </c>
      <c r="G5" s="22">
        <v>102</v>
      </c>
      <c r="H5" s="22">
        <v>1</v>
      </c>
      <c r="I5" s="22">
        <v>1360</v>
      </c>
      <c r="J5" s="22">
        <v>17500</v>
      </c>
      <c r="K5" s="4">
        <v>17500</v>
      </c>
      <c r="L5" s="158" t="s">
        <v>223</v>
      </c>
      <c r="M5" s="158" t="s">
        <v>18</v>
      </c>
      <c r="N5" s="157" t="s">
        <v>21</v>
      </c>
      <c r="O5" s="162" t="s">
        <v>18</v>
      </c>
      <c r="P5" s="160" t="s">
        <v>29</v>
      </c>
      <c r="Q5" s="169">
        <v>44515</v>
      </c>
      <c r="R5" s="151" t="s">
        <v>30</v>
      </c>
      <c r="S5" s="152" t="s">
        <v>24</v>
      </c>
      <c r="T5" s="161" t="s">
        <v>18</v>
      </c>
      <c r="U5" s="47" t="s">
        <v>25</v>
      </c>
      <c r="V5" s="154" t="s">
        <v>25</v>
      </c>
      <c r="W5" s="155" t="s">
        <v>18</v>
      </c>
      <c r="X5" s="155" t="s">
        <v>26</v>
      </c>
      <c r="Y5" s="104">
        <v>44598</v>
      </c>
      <c r="Z5" s="157" t="s">
        <v>18</v>
      </c>
      <c r="AA5" s="147" t="s">
        <v>53</v>
      </c>
      <c r="AB5" s="156">
        <v>44896</v>
      </c>
      <c r="AC5" s="147" t="s">
        <v>54</v>
      </c>
      <c r="AD5" s="147" t="s">
        <v>354</v>
      </c>
      <c r="AE5" s="147" t="s">
        <v>355</v>
      </c>
      <c r="AF5" s="147" t="s">
        <v>216</v>
      </c>
      <c r="AG5" s="147">
        <v>44477</v>
      </c>
      <c r="AH5" s="147" t="s">
        <v>217</v>
      </c>
      <c r="AI5" s="147">
        <v>44477</v>
      </c>
      <c r="AJ5" s="147" t="s">
        <v>111</v>
      </c>
      <c r="AK5" s="147" t="s">
        <v>18</v>
      </c>
    </row>
    <row r="6" spans="1:37" ht="78.75">
      <c r="A6" s="205">
        <v>1.2</v>
      </c>
      <c r="B6" s="50" t="s">
        <v>18</v>
      </c>
      <c r="C6" s="17" t="s">
        <v>33</v>
      </c>
      <c r="D6" s="17" t="s">
        <v>34</v>
      </c>
      <c r="E6" s="22">
        <v>240</v>
      </c>
      <c r="F6" s="22">
        <v>96</v>
      </c>
      <c r="G6" s="22">
        <v>102</v>
      </c>
      <c r="H6" s="22">
        <v>1</v>
      </c>
      <c r="I6" s="22">
        <v>1360</v>
      </c>
      <c r="J6" s="22">
        <v>15500</v>
      </c>
      <c r="K6" s="4">
        <v>15500</v>
      </c>
      <c r="L6" s="22" t="s">
        <v>223</v>
      </c>
      <c r="M6" s="158" t="s">
        <v>18</v>
      </c>
      <c r="N6" s="157" t="s">
        <v>21</v>
      </c>
      <c r="O6" s="162" t="s">
        <v>18</v>
      </c>
      <c r="P6" s="160" t="s">
        <v>29</v>
      </c>
      <c r="Q6" s="169">
        <v>44515</v>
      </c>
      <c r="R6" s="151" t="s">
        <v>23</v>
      </c>
      <c r="S6" s="152" t="s">
        <v>24</v>
      </c>
      <c r="T6" s="153" t="s">
        <v>18</v>
      </c>
      <c r="U6" s="47" t="s">
        <v>25</v>
      </c>
      <c r="V6" s="154" t="s">
        <v>25</v>
      </c>
      <c r="W6" s="155" t="s">
        <v>18</v>
      </c>
      <c r="X6" s="155" t="s">
        <v>26</v>
      </c>
      <c r="Y6" s="104">
        <v>44598</v>
      </c>
      <c r="Z6" s="157" t="s">
        <v>18</v>
      </c>
      <c r="AA6" s="147" t="s">
        <v>53</v>
      </c>
      <c r="AB6" s="156">
        <v>44910</v>
      </c>
      <c r="AC6" s="147" t="s">
        <v>54</v>
      </c>
      <c r="AD6" s="147" t="s">
        <v>354</v>
      </c>
      <c r="AE6" s="147" t="s">
        <v>355</v>
      </c>
      <c r="AF6" s="147" t="s">
        <v>216</v>
      </c>
      <c r="AG6" s="147">
        <v>44477</v>
      </c>
      <c r="AH6" s="147" t="s">
        <v>217</v>
      </c>
      <c r="AI6" s="147">
        <v>44477</v>
      </c>
      <c r="AJ6" s="147" t="s">
        <v>111</v>
      </c>
      <c r="AK6" s="147" t="s">
        <v>18</v>
      </c>
    </row>
    <row r="7" spans="1:37" ht="63">
      <c r="A7" s="205">
        <v>1.2</v>
      </c>
      <c r="B7" s="50" t="s">
        <v>18</v>
      </c>
      <c r="C7" s="17" t="s">
        <v>35</v>
      </c>
      <c r="D7" s="1" t="s">
        <v>36</v>
      </c>
      <c r="E7" s="158">
        <v>192</v>
      </c>
      <c r="F7" s="158">
        <v>96</v>
      </c>
      <c r="G7" s="158">
        <v>88</v>
      </c>
      <c r="H7" s="22">
        <v>1</v>
      </c>
      <c r="I7" s="22">
        <v>938.66666666666663</v>
      </c>
      <c r="J7" s="22">
        <v>4860</v>
      </c>
      <c r="K7" s="4">
        <v>4860</v>
      </c>
      <c r="L7" s="22" t="s">
        <v>215</v>
      </c>
      <c r="M7" s="22" t="s">
        <v>37</v>
      </c>
      <c r="N7" s="24" t="s">
        <v>21</v>
      </c>
      <c r="O7" s="100" t="s">
        <v>18</v>
      </c>
      <c r="P7" s="160" t="s">
        <v>29</v>
      </c>
      <c r="Q7" s="169">
        <v>44515</v>
      </c>
      <c r="R7" s="151" t="s">
        <v>30</v>
      </c>
      <c r="S7" s="152" t="s">
        <v>24</v>
      </c>
      <c r="T7" s="161" t="s">
        <v>18</v>
      </c>
      <c r="U7" s="153" t="s">
        <v>25</v>
      </c>
      <c r="V7" s="154" t="s">
        <v>25</v>
      </c>
      <c r="W7" s="155" t="s">
        <v>18</v>
      </c>
      <c r="X7" s="155" t="s">
        <v>26</v>
      </c>
      <c r="Y7" s="104">
        <v>44598</v>
      </c>
      <c r="Z7" s="157" t="s">
        <v>18</v>
      </c>
      <c r="AA7" s="147" t="s">
        <v>53</v>
      </c>
      <c r="AB7" s="156">
        <v>44910</v>
      </c>
      <c r="AC7" s="147" t="s">
        <v>112</v>
      </c>
      <c r="AD7" s="147" t="s">
        <v>354</v>
      </c>
      <c r="AE7" s="147" t="s">
        <v>355</v>
      </c>
      <c r="AF7" s="61" t="s">
        <v>216</v>
      </c>
      <c r="AG7" s="147">
        <v>44477</v>
      </c>
      <c r="AH7" s="61" t="s">
        <v>217</v>
      </c>
      <c r="AI7" s="61">
        <v>44477</v>
      </c>
      <c r="AJ7" s="147" t="s">
        <v>113</v>
      </c>
      <c r="AK7" s="61" t="s">
        <v>18</v>
      </c>
    </row>
    <row r="8" spans="1:37" ht="47.25">
      <c r="A8" s="205">
        <v>1.2</v>
      </c>
      <c r="B8" s="50" t="s">
        <v>18</v>
      </c>
      <c r="C8" s="17" t="s">
        <v>38</v>
      </c>
      <c r="D8" s="17" t="s">
        <v>39</v>
      </c>
      <c r="E8" s="158">
        <v>112</v>
      </c>
      <c r="F8" s="158">
        <v>80</v>
      </c>
      <c r="G8" s="158">
        <v>80</v>
      </c>
      <c r="H8" s="22">
        <v>1</v>
      </c>
      <c r="I8" s="22">
        <v>414.81481481481484</v>
      </c>
      <c r="J8" s="22">
        <v>4000</v>
      </c>
      <c r="K8" s="4">
        <v>4000</v>
      </c>
      <c r="L8" s="158" t="s">
        <v>215</v>
      </c>
      <c r="M8" s="158" t="s">
        <v>18</v>
      </c>
      <c r="N8" s="157" t="s">
        <v>21</v>
      </c>
      <c r="O8" s="162" t="s">
        <v>18</v>
      </c>
      <c r="P8" s="160" t="s">
        <v>29</v>
      </c>
      <c r="Q8" s="169">
        <v>44515</v>
      </c>
      <c r="R8" s="151" t="s">
        <v>30</v>
      </c>
      <c r="S8" s="152" t="s">
        <v>24</v>
      </c>
      <c r="T8" s="161" t="s">
        <v>18</v>
      </c>
      <c r="U8" s="47" t="s">
        <v>25</v>
      </c>
      <c r="V8" s="154" t="s">
        <v>25</v>
      </c>
      <c r="W8" s="155" t="s">
        <v>18</v>
      </c>
      <c r="X8" s="155" t="s">
        <v>26</v>
      </c>
      <c r="Y8" s="104">
        <v>44598</v>
      </c>
      <c r="Z8" s="157" t="s">
        <v>18</v>
      </c>
      <c r="AA8" s="147" t="s">
        <v>53</v>
      </c>
      <c r="AB8" s="156">
        <v>44927</v>
      </c>
      <c r="AC8" s="147" t="s">
        <v>54</v>
      </c>
      <c r="AD8" s="147" t="s">
        <v>354</v>
      </c>
      <c r="AE8" s="147" t="s">
        <v>355</v>
      </c>
      <c r="AF8" s="61" t="s">
        <v>216</v>
      </c>
      <c r="AG8" s="147">
        <v>44477</v>
      </c>
      <c r="AH8" s="61" t="s">
        <v>217</v>
      </c>
      <c r="AI8" s="61">
        <v>44477</v>
      </c>
      <c r="AJ8" s="147" t="s">
        <v>114</v>
      </c>
      <c r="AK8" s="61" t="s">
        <v>18</v>
      </c>
    </row>
    <row r="9" spans="1:37" ht="47.25">
      <c r="A9" s="205">
        <v>1.2</v>
      </c>
      <c r="B9" s="50" t="s">
        <v>18</v>
      </c>
      <c r="C9" s="17" t="s">
        <v>40</v>
      </c>
      <c r="D9" s="17" t="s">
        <v>41</v>
      </c>
      <c r="E9" s="158">
        <v>140</v>
      </c>
      <c r="F9" s="158">
        <v>96</v>
      </c>
      <c r="G9" s="158">
        <v>95</v>
      </c>
      <c r="H9" s="22">
        <v>1</v>
      </c>
      <c r="I9" s="22">
        <v>738.88888888888891</v>
      </c>
      <c r="J9" s="22">
        <v>12500</v>
      </c>
      <c r="K9" s="4">
        <v>12500</v>
      </c>
      <c r="L9" s="158" t="s">
        <v>215</v>
      </c>
      <c r="M9" s="158" t="s">
        <v>18</v>
      </c>
      <c r="N9" s="157" t="s">
        <v>21</v>
      </c>
      <c r="O9" s="162" t="s">
        <v>18</v>
      </c>
      <c r="P9" s="160" t="s">
        <v>29</v>
      </c>
      <c r="Q9" s="169">
        <v>44515</v>
      </c>
      <c r="R9" s="151" t="s">
        <v>30</v>
      </c>
      <c r="S9" s="152" t="s">
        <v>24</v>
      </c>
      <c r="T9" s="161" t="s">
        <v>18</v>
      </c>
      <c r="U9" s="47" t="s">
        <v>25</v>
      </c>
      <c r="V9" s="154" t="s">
        <v>25</v>
      </c>
      <c r="W9" s="155" t="s">
        <v>18</v>
      </c>
      <c r="X9" s="155" t="s">
        <v>26</v>
      </c>
      <c r="Y9" s="104">
        <v>44598</v>
      </c>
      <c r="Z9" s="157" t="s">
        <v>18</v>
      </c>
      <c r="AA9" s="147" t="s">
        <v>53</v>
      </c>
      <c r="AB9" s="156">
        <v>44927</v>
      </c>
      <c r="AC9" s="147" t="s">
        <v>54</v>
      </c>
      <c r="AD9" s="147" t="s">
        <v>354</v>
      </c>
      <c r="AE9" s="147" t="s">
        <v>355</v>
      </c>
      <c r="AF9" s="61" t="s">
        <v>216</v>
      </c>
      <c r="AG9" s="147">
        <v>44477</v>
      </c>
      <c r="AH9" s="61" t="s">
        <v>217</v>
      </c>
      <c r="AI9" s="61">
        <v>44477</v>
      </c>
      <c r="AJ9" s="147" t="s">
        <v>115</v>
      </c>
      <c r="AK9" s="61" t="s">
        <v>18</v>
      </c>
    </row>
    <row r="10" spans="1:37" ht="31.5">
      <c r="A10" s="199">
        <v>1.2</v>
      </c>
      <c r="B10" s="50" t="s">
        <v>18</v>
      </c>
      <c r="C10" s="14" t="s">
        <v>78</v>
      </c>
      <c r="D10" s="14" t="s">
        <v>79</v>
      </c>
      <c r="E10" s="4">
        <v>92</v>
      </c>
      <c r="F10" s="4">
        <v>92</v>
      </c>
      <c r="G10" s="4">
        <v>71</v>
      </c>
      <c r="H10" s="4">
        <v>2</v>
      </c>
      <c r="I10" s="22">
        <v>695.53703703703707</v>
      </c>
      <c r="J10" s="22">
        <v>4990</v>
      </c>
      <c r="K10" s="4">
        <v>9980</v>
      </c>
      <c r="L10" s="168" t="s">
        <v>215</v>
      </c>
      <c r="M10" s="168" t="s">
        <v>18</v>
      </c>
      <c r="N10" s="163" t="s">
        <v>21</v>
      </c>
      <c r="O10" s="156" t="s">
        <v>18</v>
      </c>
      <c r="P10" s="151" t="s">
        <v>80</v>
      </c>
      <c r="Q10" s="99">
        <v>44880</v>
      </c>
      <c r="R10" s="151" t="s">
        <v>23</v>
      </c>
      <c r="S10" s="152" t="s">
        <v>24</v>
      </c>
      <c r="T10" s="12" t="s">
        <v>18</v>
      </c>
      <c r="U10" s="153" t="s">
        <v>25</v>
      </c>
      <c r="V10" s="39" t="s">
        <v>25</v>
      </c>
      <c r="W10" s="155" t="s">
        <v>18</v>
      </c>
      <c r="X10" s="155" t="s">
        <v>26</v>
      </c>
      <c r="Y10" s="104">
        <v>44598</v>
      </c>
      <c r="Z10" s="157" t="s">
        <v>18</v>
      </c>
      <c r="AA10" s="147" t="s">
        <v>53</v>
      </c>
      <c r="AB10" s="156">
        <v>45261</v>
      </c>
      <c r="AC10" s="147" t="s">
        <v>54</v>
      </c>
      <c r="AD10" s="147" t="s">
        <v>354</v>
      </c>
      <c r="AE10" s="147" t="s">
        <v>358</v>
      </c>
      <c r="AF10" s="147" t="s">
        <v>216</v>
      </c>
      <c r="AG10" s="147">
        <v>44477</v>
      </c>
      <c r="AH10" s="147" t="s">
        <v>217</v>
      </c>
      <c r="AI10" s="147">
        <v>44477</v>
      </c>
      <c r="AJ10" s="147" t="s">
        <v>18</v>
      </c>
      <c r="AK10" s="147" t="s">
        <v>18</v>
      </c>
    </row>
    <row r="11" spans="1:37" ht="15.75">
      <c r="A11" s="150"/>
      <c r="B11" s="83"/>
      <c r="C11" s="335" t="s">
        <v>423</v>
      </c>
      <c r="D11" s="335"/>
      <c r="E11" s="84"/>
      <c r="F11" s="84"/>
      <c r="G11" s="84"/>
      <c r="H11" s="84"/>
      <c r="I11" s="221">
        <f t="shared" ref="I11" si="0">SUM(I3:I10)</f>
        <v>7246.5740740740748</v>
      </c>
      <c r="J11" s="221"/>
      <c r="K11" s="221">
        <f>SUM(K3:K10)</f>
        <v>74195</v>
      </c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80"/>
      <c r="X11" s="164"/>
      <c r="Y11" s="164"/>
      <c r="Z11" s="165"/>
      <c r="AA11" s="166"/>
      <c r="AB11" s="166"/>
      <c r="AC11" s="166"/>
      <c r="AD11" s="220" t="str" cm="1">
        <f t="array" ref="AD11">_xlfn.UNIQUE(AD3:AD10)</f>
        <v>FY22 inter</v>
      </c>
      <c r="AE11" s="220" t="str" cm="1">
        <f t="array" ref="AE11:AE12">_xlfn.UNIQUE(AE3:AE10)</f>
        <v>FY23 intra</v>
      </c>
      <c r="AF11" s="166"/>
      <c r="AG11" s="166"/>
    </row>
    <row r="12" spans="1:37" ht="15.75">
      <c r="A12" s="216"/>
      <c r="B12" s="83"/>
      <c r="C12" s="336"/>
      <c r="D12" s="336"/>
      <c r="E12" s="167"/>
      <c r="F12" s="167"/>
      <c r="G12" s="167"/>
      <c r="H12" s="167"/>
      <c r="I12" s="114"/>
      <c r="J12" s="114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80"/>
      <c r="X12" s="164"/>
      <c r="Y12" s="166"/>
      <c r="Z12" s="165"/>
      <c r="AA12" s="166"/>
      <c r="AB12" s="166"/>
      <c r="AC12" s="166"/>
      <c r="AD12" s="220"/>
      <c r="AE12" s="220" t="str">
        <v>FY24 intra</v>
      </c>
      <c r="AF12" s="166"/>
      <c r="AG12" s="166"/>
    </row>
    <row r="13" spans="1:37" ht="18.75">
      <c r="A13" s="86"/>
      <c r="B13" s="83"/>
      <c r="C13" s="85"/>
      <c r="D13" s="85"/>
      <c r="E13" s="167"/>
      <c r="F13" s="167"/>
      <c r="G13" s="167"/>
      <c r="H13" s="167"/>
      <c r="I13" s="114"/>
      <c r="J13" s="114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80"/>
      <c r="X13" s="108"/>
      <c r="Y13" s="108"/>
      <c r="Z13" s="109"/>
      <c r="AA13" s="110"/>
      <c r="AB13" s="110"/>
      <c r="AC13" s="110"/>
      <c r="AD13" s="110"/>
      <c r="AE13" s="110"/>
      <c r="AF13" s="110"/>
      <c r="AG13" s="110"/>
    </row>
    <row r="14" spans="1:37" ht="18.75">
      <c r="A14" s="106" t="s">
        <v>44</v>
      </c>
      <c r="B14" s="107"/>
      <c r="C14" s="107"/>
      <c r="D14" s="107"/>
      <c r="E14" s="107"/>
      <c r="F14" s="107"/>
      <c r="G14" s="107"/>
      <c r="H14" s="107"/>
      <c r="I14" s="107"/>
      <c r="J14" s="107"/>
      <c r="K14" s="107"/>
      <c r="L14" s="107"/>
      <c r="M14" s="107"/>
      <c r="N14" s="107"/>
      <c r="O14" s="107"/>
      <c r="P14" s="107"/>
      <c r="Q14" s="107"/>
      <c r="R14" s="107"/>
      <c r="S14" s="107"/>
      <c r="T14" s="107"/>
      <c r="U14" s="107"/>
      <c r="V14" s="107"/>
      <c r="W14" s="107"/>
      <c r="X14" s="107"/>
      <c r="Y14" s="107"/>
      <c r="Z14" s="107"/>
      <c r="AA14" s="107"/>
      <c r="AB14" s="107"/>
      <c r="AC14" s="107"/>
      <c r="AD14" s="107"/>
      <c r="AE14" s="107"/>
      <c r="AF14" s="107"/>
      <c r="AG14" s="107"/>
    </row>
    <row r="15" spans="1:37" ht="94.5">
      <c r="A15" s="28" t="s">
        <v>1</v>
      </c>
      <c r="B15" s="28" t="s">
        <v>2</v>
      </c>
      <c r="C15" s="29" t="s">
        <v>442</v>
      </c>
      <c r="D15" s="30" t="s">
        <v>3</v>
      </c>
      <c r="E15" s="28" t="s">
        <v>4</v>
      </c>
      <c r="F15" s="28" t="s">
        <v>5</v>
      </c>
      <c r="G15" s="28" t="s">
        <v>6</v>
      </c>
      <c r="H15" s="28" t="s">
        <v>7</v>
      </c>
      <c r="I15" s="28" t="s">
        <v>8</v>
      </c>
      <c r="J15" s="28" t="s">
        <v>205</v>
      </c>
      <c r="K15" s="28" t="s">
        <v>206</v>
      </c>
      <c r="L15" s="28" t="s">
        <v>207</v>
      </c>
      <c r="M15" s="28" t="s">
        <v>9</v>
      </c>
      <c r="N15" s="28" t="s">
        <v>10</v>
      </c>
      <c r="O15" s="87" t="s">
        <v>11</v>
      </c>
      <c r="P15" s="31" t="s">
        <v>12</v>
      </c>
      <c r="Q15" s="97" t="s">
        <v>13</v>
      </c>
      <c r="R15" s="31" t="s">
        <v>14</v>
      </c>
      <c r="S15" s="32" t="s">
        <v>15</v>
      </c>
      <c r="T15" s="32" t="s">
        <v>13</v>
      </c>
      <c r="U15" s="32" t="s">
        <v>14</v>
      </c>
      <c r="V15" s="33" t="s">
        <v>16</v>
      </c>
      <c r="W15" s="33" t="s">
        <v>13</v>
      </c>
      <c r="X15" s="33" t="s">
        <v>14</v>
      </c>
      <c r="Y15" s="87" t="s">
        <v>17</v>
      </c>
      <c r="Z15" s="28" t="s">
        <v>45</v>
      </c>
      <c r="AA15" s="28" t="s">
        <v>46</v>
      </c>
      <c r="AB15" s="87" t="s">
        <v>47</v>
      </c>
      <c r="AC15" s="28" t="s">
        <v>48</v>
      </c>
      <c r="AD15" s="28" t="s">
        <v>211</v>
      </c>
      <c r="AE15" s="28" t="s">
        <v>212</v>
      </c>
      <c r="AF15" s="28" t="s">
        <v>213</v>
      </c>
      <c r="AG15" s="28" t="s">
        <v>49</v>
      </c>
      <c r="AH15" s="28" t="s">
        <v>214</v>
      </c>
      <c r="AI15" s="28" t="s">
        <v>49</v>
      </c>
      <c r="AJ15" s="28" t="s">
        <v>50</v>
      </c>
      <c r="AK15" s="28" t="s">
        <v>18</v>
      </c>
    </row>
    <row r="16" spans="1:37" ht="31.5">
      <c r="A16" s="199">
        <v>1.2</v>
      </c>
      <c r="B16" s="50" t="s">
        <v>18</v>
      </c>
      <c r="C16" s="14" t="s">
        <v>51</v>
      </c>
      <c r="D16" s="14" t="s">
        <v>52</v>
      </c>
      <c r="E16" s="4">
        <v>174</v>
      </c>
      <c r="F16" s="4">
        <v>53</v>
      </c>
      <c r="G16" s="4">
        <v>96</v>
      </c>
      <c r="H16" s="4">
        <v>3</v>
      </c>
      <c r="I16" s="22">
        <v>1537</v>
      </c>
      <c r="J16" s="22">
        <v>586.66666666666663</v>
      </c>
      <c r="K16" s="4">
        <v>1760</v>
      </c>
      <c r="L16" s="22" t="s">
        <v>215</v>
      </c>
      <c r="M16" s="168" t="s">
        <v>18</v>
      </c>
      <c r="N16" s="163" t="s">
        <v>21</v>
      </c>
      <c r="O16" s="156" t="s">
        <v>18</v>
      </c>
      <c r="P16" s="151" t="s">
        <v>22</v>
      </c>
      <c r="Q16" s="98">
        <v>44159</v>
      </c>
      <c r="R16" s="151" t="s">
        <v>23</v>
      </c>
      <c r="S16" s="152" t="s">
        <v>24</v>
      </c>
      <c r="T16" s="12" t="s">
        <v>18</v>
      </c>
      <c r="U16" s="153" t="s">
        <v>25</v>
      </c>
      <c r="V16" s="154" t="s">
        <v>25</v>
      </c>
      <c r="W16" s="155" t="s">
        <v>26</v>
      </c>
      <c r="X16" s="155" t="s">
        <v>26</v>
      </c>
      <c r="Y16" s="104">
        <v>44963</v>
      </c>
      <c r="Z16" s="157" t="s">
        <v>18</v>
      </c>
      <c r="AA16" s="147" t="s">
        <v>53</v>
      </c>
      <c r="AB16" s="156">
        <v>45292</v>
      </c>
      <c r="AC16" s="147" t="s">
        <v>54</v>
      </c>
      <c r="AD16" s="147" t="s">
        <v>356</v>
      </c>
      <c r="AE16" s="147" t="s">
        <v>358</v>
      </c>
      <c r="AF16" s="61" t="s">
        <v>216</v>
      </c>
      <c r="AG16" s="61">
        <v>44477</v>
      </c>
      <c r="AH16" s="61" t="s">
        <v>217</v>
      </c>
      <c r="AI16" s="61">
        <v>44477</v>
      </c>
      <c r="AJ16" s="147" t="s">
        <v>18</v>
      </c>
      <c r="AK16" s="147" t="s">
        <v>18</v>
      </c>
    </row>
    <row r="17" spans="1:37" ht="31.5">
      <c r="A17" s="199">
        <v>1.2</v>
      </c>
      <c r="B17" s="50" t="s">
        <v>18</v>
      </c>
      <c r="C17" s="14" t="s">
        <v>55</v>
      </c>
      <c r="D17" s="14" t="s">
        <v>52</v>
      </c>
      <c r="E17" s="4">
        <v>108</v>
      </c>
      <c r="F17" s="4">
        <v>53</v>
      </c>
      <c r="G17" s="4">
        <v>60</v>
      </c>
      <c r="H17" s="4">
        <v>2</v>
      </c>
      <c r="I17" s="22">
        <v>397.5</v>
      </c>
      <c r="J17" s="22">
        <v>1210</v>
      </c>
      <c r="K17" s="4">
        <v>2420</v>
      </c>
      <c r="L17" s="22" t="s">
        <v>215</v>
      </c>
      <c r="M17" s="168" t="s">
        <v>18</v>
      </c>
      <c r="N17" s="163" t="s">
        <v>21</v>
      </c>
      <c r="O17" s="156" t="s">
        <v>18</v>
      </c>
      <c r="P17" s="151" t="s">
        <v>22</v>
      </c>
      <c r="Q17" s="98">
        <v>44159</v>
      </c>
      <c r="R17" s="151" t="s">
        <v>23</v>
      </c>
      <c r="S17" s="152" t="s">
        <v>24</v>
      </c>
      <c r="T17" s="12" t="s">
        <v>18</v>
      </c>
      <c r="U17" s="153" t="s">
        <v>25</v>
      </c>
      <c r="V17" s="154" t="s">
        <v>25</v>
      </c>
      <c r="W17" s="155" t="s">
        <v>26</v>
      </c>
      <c r="X17" s="155" t="s">
        <v>26</v>
      </c>
      <c r="Y17" s="104">
        <v>44963</v>
      </c>
      <c r="Z17" s="157" t="s">
        <v>18</v>
      </c>
      <c r="AA17" s="147" t="s">
        <v>53</v>
      </c>
      <c r="AB17" s="156">
        <v>45292</v>
      </c>
      <c r="AC17" s="147" t="s">
        <v>54</v>
      </c>
      <c r="AD17" s="147" t="s">
        <v>356</v>
      </c>
      <c r="AE17" s="147" t="s">
        <v>358</v>
      </c>
      <c r="AF17" s="61" t="s">
        <v>216</v>
      </c>
      <c r="AG17" s="61">
        <v>44477</v>
      </c>
      <c r="AH17" s="61" t="s">
        <v>217</v>
      </c>
      <c r="AI17" s="61">
        <v>44477</v>
      </c>
      <c r="AJ17" s="147" t="s">
        <v>18</v>
      </c>
      <c r="AK17" s="147" t="s">
        <v>18</v>
      </c>
    </row>
    <row r="18" spans="1:37" ht="31.5">
      <c r="A18" s="199">
        <v>1.2</v>
      </c>
      <c r="B18" s="50" t="s">
        <v>18</v>
      </c>
      <c r="C18" s="17" t="s">
        <v>56</v>
      </c>
      <c r="D18" s="14" t="s">
        <v>57</v>
      </c>
      <c r="E18" s="4">
        <v>92</v>
      </c>
      <c r="F18" s="4">
        <v>92</v>
      </c>
      <c r="G18" s="4">
        <v>70.5</v>
      </c>
      <c r="H18" s="4">
        <v>9</v>
      </c>
      <c r="I18" s="22">
        <v>3107.875</v>
      </c>
      <c r="J18" s="22">
        <v>3531.5555555555557</v>
      </c>
      <c r="K18" s="4">
        <v>31784</v>
      </c>
      <c r="L18" s="22" t="s">
        <v>215</v>
      </c>
      <c r="M18" s="168" t="s">
        <v>18</v>
      </c>
      <c r="N18" s="163" t="s">
        <v>21</v>
      </c>
      <c r="O18" s="156" t="s">
        <v>18</v>
      </c>
      <c r="P18" s="151" t="s">
        <v>22</v>
      </c>
      <c r="Q18" s="98">
        <v>44058</v>
      </c>
      <c r="R18" s="151" t="s">
        <v>23</v>
      </c>
      <c r="S18" s="152" t="s">
        <v>24</v>
      </c>
      <c r="T18" s="12" t="s">
        <v>18</v>
      </c>
      <c r="U18" s="153" t="s">
        <v>25</v>
      </c>
      <c r="V18" s="154" t="s">
        <v>25</v>
      </c>
      <c r="W18" s="155" t="s">
        <v>26</v>
      </c>
      <c r="X18" s="155" t="s">
        <v>26</v>
      </c>
      <c r="Y18" s="104">
        <v>44963</v>
      </c>
      <c r="Z18" s="157" t="s">
        <v>18</v>
      </c>
      <c r="AA18" s="163" t="s">
        <v>53</v>
      </c>
      <c r="AB18" s="156">
        <v>45292</v>
      </c>
      <c r="AC18" s="147" t="s">
        <v>54</v>
      </c>
      <c r="AD18" s="147" t="s">
        <v>356</v>
      </c>
      <c r="AE18" s="147" t="s">
        <v>358</v>
      </c>
      <c r="AF18" s="61" t="s">
        <v>216</v>
      </c>
      <c r="AG18" s="61">
        <v>44477</v>
      </c>
      <c r="AH18" s="61" t="s">
        <v>217</v>
      </c>
      <c r="AI18" s="61">
        <v>44477</v>
      </c>
      <c r="AJ18" s="147" t="s">
        <v>58</v>
      </c>
      <c r="AK18" s="147" t="s">
        <v>18</v>
      </c>
    </row>
    <row r="19" spans="1:37" ht="31.5">
      <c r="A19" s="199">
        <v>1.2</v>
      </c>
      <c r="B19" s="50" t="s">
        <v>18</v>
      </c>
      <c r="C19" s="17" t="s">
        <v>56</v>
      </c>
      <c r="D19" s="14" t="s">
        <v>59</v>
      </c>
      <c r="E19" s="4">
        <v>92</v>
      </c>
      <c r="F19" s="4">
        <v>92</v>
      </c>
      <c r="G19" s="4">
        <v>70.5</v>
      </c>
      <c r="H19" s="4">
        <v>3</v>
      </c>
      <c r="I19" s="22">
        <v>1035.9583333333335</v>
      </c>
      <c r="J19" s="22">
        <v>5001</v>
      </c>
      <c r="K19" s="4">
        <v>15003</v>
      </c>
      <c r="L19" s="22" t="s">
        <v>215</v>
      </c>
      <c r="M19" s="168" t="s">
        <v>18</v>
      </c>
      <c r="N19" s="163" t="s">
        <v>21</v>
      </c>
      <c r="O19" s="156" t="s">
        <v>18</v>
      </c>
      <c r="P19" s="151" t="s">
        <v>22</v>
      </c>
      <c r="Q19" s="98">
        <v>44211</v>
      </c>
      <c r="R19" s="151" t="s">
        <v>23</v>
      </c>
      <c r="S19" s="152" t="s">
        <v>24</v>
      </c>
      <c r="T19" s="12" t="s">
        <v>18</v>
      </c>
      <c r="U19" s="153" t="s">
        <v>25</v>
      </c>
      <c r="V19" s="154" t="s">
        <v>25</v>
      </c>
      <c r="W19" s="155" t="s">
        <v>26</v>
      </c>
      <c r="X19" s="155" t="s">
        <v>26</v>
      </c>
      <c r="Y19" s="104">
        <v>44963</v>
      </c>
      <c r="Z19" s="157" t="s">
        <v>18</v>
      </c>
      <c r="AA19" s="163" t="s">
        <v>53</v>
      </c>
      <c r="AB19" s="156">
        <v>45292</v>
      </c>
      <c r="AC19" s="147" t="s">
        <v>54</v>
      </c>
      <c r="AD19" s="147" t="s">
        <v>356</v>
      </c>
      <c r="AE19" s="147" t="s">
        <v>358</v>
      </c>
      <c r="AF19" s="61" t="s">
        <v>216</v>
      </c>
      <c r="AG19" s="61">
        <v>44477</v>
      </c>
      <c r="AH19" s="61" t="s">
        <v>217</v>
      </c>
      <c r="AI19" s="61">
        <v>44477</v>
      </c>
      <c r="AJ19" s="147" t="s">
        <v>58</v>
      </c>
      <c r="AK19" s="147" t="s">
        <v>18</v>
      </c>
    </row>
    <row r="20" spans="1:37" ht="47.25">
      <c r="A20" s="205">
        <v>1.2</v>
      </c>
      <c r="B20" s="50" t="s">
        <v>18</v>
      </c>
      <c r="C20" s="17" t="s">
        <v>60</v>
      </c>
      <c r="D20" s="17" t="s">
        <v>61</v>
      </c>
      <c r="E20" s="22">
        <v>96</v>
      </c>
      <c r="F20" s="22">
        <v>48</v>
      </c>
      <c r="G20" s="22">
        <v>48</v>
      </c>
      <c r="H20" s="22">
        <v>1</v>
      </c>
      <c r="I20" s="22">
        <v>128</v>
      </c>
      <c r="J20" s="22">
        <v>3000</v>
      </c>
      <c r="K20" s="4">
        <v>3000</v>
      </c>
      <c r="L20" s="158" t="s">
        <v>223</v>
      </c>
      <c r="M20" s="158" t="s">
        <v>62</v>
      </c>
      <c r="N20" s="157" t="s">
        <v>21</v>
      </c>
      <c r="O20" s="162" t="s">
        <v>18</v>
      </c>
      <c r="P20" s="160" t="s">
        <v>29</v>
      </c>
      <c r="Q20" s="169">
        <v>44682</v>
      </c>
      <c r="R20" s="151" t="s">
        <v>23</v>
      </c>
      <c r="S20" s="152" t="s">
        <v>63</v>
      </c>
      <c r="T20" s="153" t="s">
        <v>18</v>
      </c>
      <c r="U20" s="153" t="s">
        <v>64</v>
      </c>
      <c r="V20" s="154" t="s">
        <v>65</v>
      </c>
      <c r="W20" s="155" t="s">
        <v>18</v>
      </c>
      <c r="X20" s="155" t="s">
        <v>66</v>
      </c>
      <c r="Y20" s="162">
        <v>44866</v>
      </c>
      <c r="Z20" s="157" t="s">
        <v>18</v>
      </c>
      <c r="AA20" s="157" t="s">
        <v>67</v>
      </c>
      <c r="AB20" s="162">
        <v>44896</v>
      </c>
      <c r="AC20" s="159" t="s">
        <v>54</v>
      </c>
      <c r="AD20" s="147" t="s">
        <v>356</v>
      </c>
      <c r="AE20" s="147" t="s">
        <v>355</v>
      </c>
      <c r="AF20" s="65" t="s">
        <v>216</v>
      </c>
      <c r="AG20" s="159">
        <v>44477</v>
      </c>
      <c r="AH20" s="65" t="s">
        <v>217</v>
      </c>
      <c r="AI20" s="65">
        <v>44477</v>
      </c>
      <c r="AJ20" s="159" t="s">
        <v>68</v>
      </c>
      <c r="AK20" s="65" t="s">
        <v>18</v>
      </c>
    </row>
    <row r="21" spans="1:37" ht="47.25">
      <c r="A21" s="199">
        <v>1.2</v>
      </c>
      <c r="B21" s="50" t="s">
        <v>18</v>
      </c>
      <c r="C21" s="14" t="s">
        <v>69</v>
      </c>
      <c r="D21" s="14" t="s">
        <v>70</v>
      </c>
      <c r="E21" s="4">
        <v>96</v>
      </c>
      <c r="F21" s="4">
        <v>48</v>
      </c>
      <c r="G21" s="4">
        <v>48</v>
      </c>
      <c r="H21" s="4">
        <v>1</v>
      </c>
      <c r="I21" s="22">
        <v>128</v>
      </c>
      <c r="J21" s="22">
        <v>1200</v>
      </c>
      <c r="K21" s="4">
        <v>1200</v>
      </c>
      <c r="L21" s="4" t="s">
        <v>223</v>
      </c>
      <c r="M21" s="4" t="s">
        <v>62</v>
      </c>
      <c r="N21" s="10" t="s">
        <v>21</v>
      </c>
      <c r="O21" s="78" t="s">
        <v>18</v>
      </c>
      <c r="P21" s="102" t="s">
        <v>29</v>
      </c>
      <c r="Q21" s="99">
        <v>44682</v>
      </c>
      <c r="R21" s="103" t="s">
        <v>30</v>
      </c>
      <c r="S21" s="152" t="s">
        <v>63</v>
      </c>
      <c r="T21" s="101" t="s">
        <v>18</v>
      </c>
      <c r="U21" s="153" t="s">
        <v>64</v>
      </c>
      <c r="V21" s="154" t="s">
        <v>65</v>
      </c>
      <c r="W21" s="79" t="s">
        <v>18</v>
      </c>
      <c r="X21" s="155" t="s">
        <v>66</v>
      </c>
      <c r="Y21" s="162">
        <v>44866</v>
      </c>
      <c r="Z21" s="10" t="s">
        <v>18</v>
      </c>
      <c r="AA21" s="10" t="s">
        <v>71</v>
      </c>
      <c r="AB21" s="78">
        <v>44896</v>
      </c>
      <c r="AC21" s="26" t="s">
        <v>54</v>
      </c>
      <c r="AD21" s="147" t="s">
        <v>356</v>
      </c>
      <c r="AE21" s="147" t="s">
        <v>355</v>
      </c>
      <c r="AF21" s="147" t="s">
        <v>216</v>
      </c>
      <c r="AG21" s="26">
        <v>44477</v>
      </c>
      <c r="AH21" s="66" t="s">
        <v>217</v>
      </c>
      <c r="AI21" s="66">
        <v>44477</v>
      </c>
      <c r="AJ21" s="66" t="s">
        <v>18</v>
      </c>
      <c r="AK21" s="66" t="s">
        <v>18</v>
      </c>
    </row>
    <row r="22" spans="1:37" ht="31.5">
      <c r="A22" s="199">
        <v>1.2</v>
      </c>
      <c r="B22" s="50" t="s">
        <v>18</v>
      </c>
      <c r="C22" s="14" t="s">
        <v>72</v>
      </c>
      <c r="D22" s="14" t="s">
        <v>73</v>
      </c>
      <c r="E22" s="4">
        <v>96</v>
      </c>
      <c r="F22" s="4">
        <v>48</v>
      </c>
      <c r="G22" s="4">
        <v>48</v>
      </c>
      <c r="H22" s="4">
        <v>1</v>
      </c>
      <c r="I22" s="22">
        <v>128</v>
      </c>
      <c r="J22" s="22">
        <v>1200</v>
      </c>
      <c r="K22" s="4">
        <v>1200</v>
      </c>
      <c r="L22" s="4" t="s">
        <v>223</v>
      </c>
      <c r="M22" s="4" t="s">
        <v>18</v>
      </c>
      <c r="N22" s="10" t="s">
        <v>21</v>
      </c>
      <c r="O22" s="78" t="s">
        <v>18</v>
      </c>
      <c r="P22" s="102" t="s">
        <v>29</v>
      </c>
      <c r="Q22" s="99">
        <v>44682</v>
      </c>
      <c r="R22" s="103" t="s">
        <v>30</v>
      </c>
      <c r="S22" s="152" t="s">
        <v>63</v>
      </c>
      <c r="T22" s="101" t="s">
        <v>18</v>
      </c>
      <c r="U22" s="153" t="s">
        <v>64</v>
      </c>
      <c r="V22" s="154" t="s">
        <v>65</v>
      </c>
      <c r="W22" s="79" t="s">
        <v>18</v>
      </c>
      <c r="X22" s="155" t="s">
        <v>66</v>
      </c>
      <c r="Y22" s="162">
        <v>44866</v>
      </c>
      <c r="Z22" s="10" t="s">
        <v>18</v>
      </c>
      <c r="AA22" s="26" t="s">
        <v>53</v>
      </c>
      <c r="AB22" s="78">
        <v>44896</v>
      </c>
      <c r="AC22" s="26" t="s">
        <v>54</v>
      </c>
      <c r="AD22" s="147" t="s">
        <v>356</v>
      </c>
      <c r="AE22" s="147" t="s">
        <v>355</v>
      </c>
      <c r="AF22" s="147" t="s">
        <v>216</v>
      </c>
      <c r="AG22" s="26">
        <v>44477</v>
      </c>
      <c r="AH22" s="66" t="s">
        <v>217</v>
      </c>
      <c r="AI22" s="66">
        <v>44477</v>
      </c>
      <c r="AJ22" s="66" t="s">
        <v>18</v>
      </c>
      <c r="AK22" s="66" t="s">
        <v>18</v>
      </c>
    </row>
    <row r="23" spans="1:37" ht="47.25">
      <c r="A23" s="187">
        <v>1.2</v>
      </c>
      <c r="B23" s="48" t="s">
        <v>18</v>
      </c>
      <c r="C23" s="3" t="s">
        <v>74</v>
      </c>
      <c r="D23" s="3" t="s">
        <v>75</v>
      </c>
      <c r="E23" s="4">
        <v>88</v>
      </c>
      <c r="F23" s="4">
        <v>58</v>
      </c>
      <c r="G23" s="4">
        <v>97</v>
      </c>
      <c r="H23" s="23">
        <v>1</v>
      </c>
      <c r="I23" s="22">
        <v>286.50925925925924</v>
      </c>
      <c r="J23" s="22">
        <v>2880</v>
      </c>
      <c r="K23" s="4">
        <v>2880</v>
      </c>
      <c r="L23" s="23" t="s">
        <v>215</v>
      </c>
      <c r="M23" s="6" t="s">
        <v>18</v>
      </c>
      <c r="N23" s="163" t="s">
        <v>21</v>
      </c>
      <c r="O23" s="156" t="s">
        <v>18</v>
      </c>
      <c r="P23" s="160" t="s">
        <v>29</v>
      </c>
      <c r="Q23" s="169">
        <v>44880</v>
      </c>
      <c r="R23" s="151" t="s">
        <v>23</v>
      </c>
      <c r="S23" s="152" t="s">
        <v>24</v>
      </c>
      <c r="T23" s="153" t="s">
        <v>18</v>
      </c>
      <c r="U23" s="153" t="s">
        <v>25</v>
      </c>
      <c r="V23" s="154" t="s">
        <v>25</v>
      </c>
      <c r="W23" s="155" t="s">
        <v>18</v>
      </c>
      <c r="X23" s="155" t="s">
        <v>26</v>
      </c>
      <c r="Y23" s="156">
        <v>44963</v>
      </c>
      <c r="Z23" s="157" t="s">
        <v>18</v>
      </c>
      <c r="AA23" s="147" t="s">
        <v>53</v>
      </c>
      <c r="AB23" s="156">
        <v>45323</v>
      </c>
      <c r="AC23" s="147" t="s">
        <v>76</v>
      </c>
      <c r="AD23" s="147" t="s">
        <v>356</v>
      </c>
      <c r="AE23" s="147" t="s">
        <v>358</v>
      </c>
      <c r="AF23" s="147" t="s">
        <v>216</v>
      </c>
      <c r="AG23" s="147">
        <v>44477</v>
      </c>
      <c r="AH23" s="147" t="s">
        <v>217</v>
      </c>
      <c r="AI23" s="147">
        <v>44477</v>
      </c>
      <c r="AJ23" s="147" t="s">
        <v>77</v>
      </c>
      <c r="AK23" s="147" t="s">
        <v>18</v>
      </c>
    </row>
    <row r="24" spans="1:37" ht="31.5">
      <c r="A24" s="187">
        <v>1.2</v>
      </c>
      <c r="B24" s="48" t="s">
        <v>18</v>
      </c>
      <c r="C24" s="3" t="s">
        <v>81</v>
      </c>
      <c r="D24" s="3" t="s">
        <v>82</v>
      </c>
      <c r="E24" s="4">
        <v>84</v>
      </c>
      <c r="F24" s="4">
        <v>60</v>
      </c>
      <c r="G24" s="4">
        <v>48</v>
      </c>
      <c r="H24" s="23">
        <v>1</v>
      </c>
      <c r="I24" s="22">
        <v>140</v>
      </c>
      <c r="J24" s="22">
        <v>3800</v>
      </c>
      <c r="K24" s="4">
        <v>3800</v>
      </c>
      <c r="L24" s="23" t="s">
        <v>223</v>
      </c>
      <c r="M24" s="6" t="s">
        <v>18</v>
      </c>
      <c r="N24" s="163" t="s">
        <v>21</v>
      </c>
      <c r="O24" s="156" t="s">
        <v>18</v>
      </c>
      <c r="P24" s="160" t="s">
        <v>29</v>
      </c>
      <c r="Q24" s="169">
        <v>44880</v>
      </c>
      <c r="R24" s="151" t="s">
        <v>23</v>
      </c>
      <c r="S24" s="152" t="s">
        <v>24</v>
      </c>
      <c r="T24" s="153" t="s">
        <v>18</v>
      </c>
      <c r="U24" s="153" t="s">
        <v>25</v>
      </c>
      <c r="V24" s="154" t="s">
        <v>25</v>
      </c>
      <c r="W24" s="155" t="s">
        <v>18</v>
      </c>
      <c r="X24" s="155" t="s">
        <v>26</v>
      </c>
      <c r="Y24" s="156">
        <v>44963</v>
      </c>
      <c r="Z24" s="157" t="s">
        <v>18</v>
      </c>
      <c r="AA24" s="147" t="s">
        <v>53</v>
      </c>
      <c r="AB24" s="156">
        <v>45275</v>
      </c>
      <c r="AC24" s="147" t="s">
        <v>54</v>
      </c>
      <c r="AD24" s="147" t="s">
        <v>356</v>
      </c>
      <c r="AE24" s="147" t="s">
        <v>358</v>
      </c>
      <c r="AF24" s="147" t="s">
        <v>216</v>
      </c>
      <c r="AG24" s="147">
        <v>44477</v>
      </c>
      <c r="AH24" s="147" t="s">
        <v>217</v>
      </c>
      <c r="AI24" s="147">
        <v>44477</v>
      </c>
      <c r="AJ24" s="147" t="s">
        <v>83</v>
      </c>
      <c r="AK24" s="147" t="s">
        <v>18</v>
      </c>
    </row>
    <row r="25" spans="1:37" ht="31.5">
      <c r="A25" s="187">
        <v>1.2</v>
      </c>
      <c r="B25" s="48" t="s">
        <v>18</v>
      </c>
      <c r="C25" s="3" t="s">
        <v>84</v>
      </c>
      <c r="D25" s="3" t="s">
        <v>85</v>
      </c>
      <c r="E25" s="23">
        <v>240</v>
      </c>
      <c r="F25" s="23">
        <v>96</v>
      </c>
      <c r="G25" s="23">
        <v>96</v>
      </c>
      <c r="H25" s="23">
        <v>1</v>
      </c>
      <c r="I25" s="22">
        <v>1280</v>
      </c>
      <c r="J25" s="22">
        <v>12000</v>
      </c>
      <c r="K25" s="4">
        <v>12000</v>
      </c>
      <c r="L25" s="190" t="s">
        <v>223</v>
      </c>
      <c r="M25" s="170" t="s">
        <v>18</v>
      </c>
      <c r="N25" s="163" t="s">
        <v>21</v>
      </c>
      <c r="O25" s="156" t="s">
        <v>18</v>
      </c>
      <c r="P25" s="160" t="s">
        <v>29</v>
      </c>
      <c r="Q25" s="169">
        <v>44880</v>
      </c>
      <c r="R25" s="151" t="s">
        <v>23</v>
      </c>
      <c r="S25" s="153" t="s">
        <v>24</v>
      </c>
      <c r="T25" s="153" t="s">
        <v>18</v>
      </c>
      <c r="U25" s="153" t="s">
        <v>25</v>
      </c>
      <c r="V25" s="155" t="s">
        <v>25</v>
      </c>
      <c r="W25" s="155" t="s">
        <v>26</v>
      </c>
      <c r="X25" s="155" t="s">
        <v>26</v>
      </c>
      <c r="Y25" s="162">
        <v>44963</v>
      </c>
      <c r="Z25" s="157" t="s">
        <v>18</v>
      </c>
      <c r="AA25" s="147" t="s">
        <v>53</v>
      </c>
      <c r="AB25" s="156">
        <v>45261</v>
      </c>
      <c r="AC25" s="147" t="s">
        <v>54</v>
      </c>
      <c r="AD25" s="147" t="s">
        <v>356</v>
      </c>
      <c r="AE25" s="147" t="s">
        <v>358</v>
      </c>
      <c r="AF25" s="61" t="s">
        <v>216</v>
      </c>
      <c r="AG25" s="147">
        <v>44477</v>
      </c>
      <c r="AH25" s="61" t="s">
        <v>217</v>
      </c>
      <c r="AI25" s="61">
        <v>44477</v>
      </c>
      <c r="AJ25" s="147" t="s">
        <v>86</v>
      </c>
      <c r="AK25" s="61" t="s">
        <v>18</v>
      </c>
    </row>
    <row r="26" spans="1:37" ht="31.5">
      <c r="A26" s="187">
        <v>1.2</v>
      </c>
      <c r="B26" s="48" t="s">
        <v>18</v>
      </c>
      <c r="C26" s="18" t="s">
        <v>233</v>
      </c>
      <c r="D26" s="185" t="s">
        <v>136</v>
      </c>
      <c r="E26" s="23">
        <v>192</v>
      </c>
      <c r="F26" s="23">
        <v>24</v>
      </c>
      <c r="G26" s="23">
        <v>24</v>
      </c>
      <c r="H26" s="23">
        <v>1</v>
      </c>
      <c r="I26" s="22">
        <v>64</v>
      </c>
      <c r="J26" s="22">
        <v>1060</v>
      </c>
      <c r="K26" s="4">
        <v>1060</v>
      </c>
      <c r="L26" s="190" t="s">
        <v>215</v>
      </c>
      <c r="M26" s="170" t="s">
        <v>62</v>
      </c>
      <c r="N26" s="163" t="s">
        <v>21</v>
      </c>
      <c r="O26" s="156" t="s">
        <v>18</v>
      </c>
      <c r="P26" s="151" t="s">
        <v>80</v>
      </c>
      <c r="Q26" s="169">
        <v>44880</v>
      </c>
      <c r="R26" s="151" t="s">
        <v>23</v>
      </c>
      <c r="S26" s="153" t="s">
        <v>24</v>
      </c>
      <c r="T26" s="153" t="s">
        <v>18</v>
      </c>
      <c r="U26" s="153" t="s">
        <v>25</v>
      </c>
      <c r="V26" s="155" t="s">
        <v>25</v>
      </c>
      <c r="W26" s="155" t="s">
        <v>18</v>
      </c>
      <c r="X26" s="155" t="s">
        <v>26</v>
      </c>
      <c r="Y26" s="162">
        <v>44963</v>
      </c>
      <c r="Z26" s="157" t="s">
        <v>18</v>
      </c>
      <c r="AA26" s="163" t="s">
        <v>67</v>
      </c>
      <c r="AB26" s="156">
        <v>44969</v>
      </c>
      <c r="AC26" s="147" t="s">
        <v>54</v>
      </c>
      <c r="AD26" s="147" t="s">
        <v>356</v>
      </c>
      <c r="AE26" s="147" t="s">
        <v>355</v>
      </c>
      <c r="AF26" s="147" t="s">
        <v>216</v>
      </c>
      <c r="AG26" s="147">
        <v>44477</v>
      </c>
      <c r="AH26" s="147" t="s">
        <v>217</v>
      </c>
      <c r="AI26" s="147">
        <v>44477</v>
      </c>
      <c r="AJ26" s="147" t="s">
        <v>235</v>
      </c>
      <c r="AK26" s="147" t="s">
        <v>18</v>
      </c>
    </row>
    <row r="27" spans="1:37" ht="31.5">
      <c r="A27" s="192">
        <v>1.4</v>
      </c>
      <c r="B27" s="51" t="s">
        <v>18</v>
      </c>
      <c r="C27" s="20" t="s">
        <v>87</v>
      </c>
      <c r="D27" s="1" t="s">
        <v>88</v>
      </c>
      <c r="E27" s="36">
        <v>66</v>
      </c>
      <c r="F27" s="36">
        <v>30</v>
      </c>
      <c r="G27" s="36">
        <v>14</v>
      </c>
      <c r="H27" s="23">
        <v>7</v>
      </c>
      <c r="I27" s="4">
        <v>112.29166666666667</v>
      </c>
      <c r="J27" s="4">
        <v>200</v>
      </c>
      <c r="K27" s="4">
        <v>1400</v>
      </c>
      <c r="L27" s="36" t="s">
        <v>246</v>
      </c>
      <c r="M27" s="8" t="s">
        <v>18</v>
      </c>
      <c r="N27" s="163" t="s">
        <v>89</v>
      </c>
      <c r="O27" s="156">
        <v>44866</v>
      </c>
      <c r="P27" s="151" t="s">
        <v>90</v>
      </c>
      <c r="Q27" s="169">
        <v>44880</v>
      </c>
      <c r="R27" s="151" t="s">
        <v>23</v>
      </c>
      <c r="S27" s="152" t="s">
        <v>24</v>
      </c>
      <c r="T27" s="153" t="s">
        <v>18</v>
      </c>
      <c r="U27" s="153" t="s">
        <v>25</v>
      </c>
      <c r="V27" s="155" t="s">
        <v>25</v>
      </c>
      <c r="W27" s="155" t="s">
        <v>18</v>
      </c>
      <c r="X27" s="155" t="s">
        <v>26</v>
      </c>
      <c r="Y27" s="162">
        <v>44963</v>
      </c>
      <c r="Z27" s="157" t="s">
        <v>18</v>
      </c>
      <c r="AA27" s="147" t="s">
        <v>53</v>
      </c>
      <c r="AB27" s="156">
        <v>45270</v>
      </c>
      <c r="AC27" s="147" t="s">
        <v>54</v>
      </c>
      <c r="AD27" s="147" t="s">
        <v>356</v>
      </c>
      <c r="AE27" s="147" t="s">
        <v>358</v>
      </c>
      <c r="AF27" s="147" t="s">
        <v>266</v>
      </c>
      <c r="AG27" s="147">
        <v>44482</v>
      </c>
      <c r="AH27" s="147" t="s">
        <v>227</v>
      </c>
      <c r="AI27" s="147">
        <v>44480</v>
      </c>
      <c r="AJ27" s="147" t="s">
        <v>267</v>
      </c>
      <c r="AK27" s="147" t="s">
        <v>18</v>
      </c>
    </row>
    <row r="28" spans="1:37" ht="31.5">
      <c r="A28" s="192">
        <v>1.4</v>
      </c>
      <c r="B28" s="51" t="s">
        <v>18</v>
      </c>
      <c r="C28" s="20" t="s">
        <v>91</v>
      </c>
      <c r="D28" s="1" t="s">
        <v>268</v>
      </c>
      <c r="E28" s="36">
        <v>48</v>
      </c>
      <c r="F28" s="36">
        <v>65</v>
      </c>
      <c r="G28" s="36">
        <v>71</v>
      </c>
      <c r="H28" s="23">
        <v>7</v>
      </c>
      <c r="I28" s="4">
        <v>897.3611111111112</v>
      </c>
      <c r="J28" s="4">
        <v>1335.7142857142858</v>
      </c>
      <c r="K28" s="4">
        <v>9350</v>
      </c>
      <c r="L28" s="36" t="s">
        <v>215</v>
      </c>
      <c r="M28" s="124" t="s">
        <v>18</v>
      </c>
      <c r="N28" s="163" t="s">
        <v>89</v>
      </c>
      <c r="O28" s="156">
        <v>44530</v>
      </c>
      <c r="P28" s="151" t="s">
        <v>90</v>
      </c>
      <c r="Q28" s="169">
        <v>44896</v>
      </c>
      <c r="R28" s="151" t="s">
        <v>23</v>
      </c>
      <c r="S28" s="152" t="s">
        <v>24</v>
      </c>
      <c r="T28" s="153" t="s">
        <v>18</v>
      </c>
      <c r="U28" s="153" t="s">
        <v>25</v>
      </c>
      <c r="V28" s="155" t="s">
        <v>25</v>
      </c>
      <c r="W28" s="155" t="s">
        <v>18</v>
      </c>
      <c r="X28" s="155" t="s">
        <v>26</v>
      </c>
      <c r="Y28" s="162">
        <v>44963</v>
      </c>
      <c r="Z28" s="157" t="s">
        <v>18</v>
      </c>
      <c r="AA28" s="147" t="s">
        <v>67</v>
      </c>
      <c r="AB28" s="156">
        <v>45250</v>
      </c>
      <c r="AC28" s="147" t="s">
        <v>54</v>
      </c>
      <c r="AD28" s="147" t="s">
        <v>356</v>
      </c>
      <c r="AE28" s="147" t="s">
        <v>358</v>
      </c>
      <c r="AF28" s="147" t="s">
        <v>266</v>
      </c>
      <c r="AG28" s="147">
        <v>44482</v>
      </c>
      <c r="AH28" s="147" t="s">
        <v>227</v>
      </c>
      <c r="AI28" s="147">
        <v>44480</v>
      </c>
      <c r="AJ28" s="147" t="s">
        <v>230</v>
      </c>
      <c r="AK28" s="147" t="s">
        <v>18</v>
      </c>
    </row>
    <row r="29" spans="1:37" s="9" customFormat="1" ht="31.5">
      <c r="A29" s="320">
        <v>1.2</v>
      </c>
      <c r="B29" s="48"/>
      <c r="C29" s="1" t="s">
        <v>313</v>
      </c>
      <c r="D29" s="1" t="s">
        <v>93</v>
      </c>
      <c r="E29" s="38"/>
      <c r="F29" s="38"/>
      <c r="G29" s="38"/>
      <c r="H29" s="38">
        <v>3191</v>
      </c>
      <c r="I29" s="318">
        <f>SUM(H29/7.48052)</f>
        <v>426.57462315454006</v>
      </c>
      <c r="J29" s="180">
        <v>6.8</v>
      </c>
      <c r="K29" s="4">
        <f>IF(ISERROR(SEARCH("totals", C29)),H29*J29, "")</f>
        <v>21698.799999999999</v>
      </c>
      <c r="L29" s="115" t="s">
        <v>246</v>
      </c>
      <c r="M29" s="40"/>
      <c r="N29" s="10"/>
      <c r="O29" s="156"/>
      <c r="P29" s="151"/>
      <c r="Q29" s="169"/>
      <c r="R29" s="151"/>
      <c r="S29" s="153"/>
      <c r="T29" s="153"/>
      <c r="U29" s="153"/>
      <c r="V29" s="155"/>
      <c r="W29" s="76"/>
      <c r="X29" s="155"/>
      <c r="Y29" s="156">
        <v>44866</v>
      </c>
      <c r="Z29" s="157"/>
      <c r="AA29" s="163" t="s">
        <v>53</v>
      </c>
      <c r="AB29" s="156">
        <v>44896</v>
      </c>
      <c r="AC29" s="147" t="s">
        <v>54</v>
      </c>
      <c r="AD29" s="147" t="str">
        <f t="shared" ref="AD29:AD30" si="1">IF(ISBLANK(Y29),"",IFERROR(LOOKUP(Y29,FY_dates, inter_label),Y29))</f>
        <v>FY23 inter</v>
      </c>
      <c r="AE29" s="147" t="str">
        <f t="shared" ref="AE29:AE30" si="2">IF(ISBLANK(AB29),"",IFERROR(LOOKUP(AB29,FY_dates, intra_label),AB29))</f>
        <v>FY23 intra</v>
      </c>
      <c r="AF29" s="147" t="s">
        <v>314</v>
      </c>
      <c r="AG29" s="147">
        <v>44483</v>
      </c>
      <c r="AH29" s="147" t="s">
        <v>217</v>
      </c>
      <c r="AI29" s="147">
        <v>44483</v>
      </c>
      <c r="AJ29" s="147"/>
      <c r="AK29" s="147"/>
    </row>
    <row r="30" spans="1:37" s="9" customFormat="1" ht="31.5">
      <c r="A30" s="320">
        <v>1.2</v>
      </c>
      <c r="B30" s="48"/>
      <c r="C30" s="1" t="s">
        <v>444</v>
      </c>
      <c r="D30" s="1" t="s">
        <v>447</v>
      </c>
      <c r="E30" s="38"/>
      <c r="F30" s="38"/>
      <c r="G30" s="38"/>
      <c r="H30" s="38">
        <v>452</v>
      </c>
      <c r="I30" s="318">
        <f>SUM(H30/7.48052)</f>
        <v>60.423606915027293</v>
      </c>
      <c r="J30" s="180">
        <v>6.8</v>
      </c>
      <c r="K30" s="4">
        <f t="shared" ref="K30" si="3">IF(ISERROR(SEARCH("totals", C30)),H30*J30, "")</f>
        <v>3073.6</v>
      </c>
      <c r="L30" s="115" t="s">
        <v>246</v>
      </c>
      <c r="M30" s="40"/>
      <c r="N30" s="10"/>
      <c r="O30" s="156"/>
      <c r="P30" s="151"/>
      <c r="Q30" s="169"/>
      <c r="R30" s="151"/>
      <c r="S30" s="153"/>
      <c r="T30" s="153"/>
      <c r="U30" s="153"/>
      <c r="V30" s="155"/>
      <c r="W30" s="76"/>
      <c r="X30" s="155"/>
      <c r="Y30" s="156">
        <v>44866</v>
      </c>
      <c r="Z30" s="157"/>
      <c r="AA30" s="163" t="s">
        <v>53</v>
      </c>
      <c r="AB30" s="156">
        <v>44896</v>
      </c>
      <c r="AC30" s="147" t="s">
        <v>54</v>
      </c>
      <c r="AD30" s="147" t="str">
        <f t="shared" si="1"/>
        <v>FY23 inter</v>
      </c>
      <c r="AE30" s="147" t="str">
        <f t="shared" si="2"/>
        <v>FY23 intra</v>
      </c>
      <c r="AF30" s="147" t="s">
        <v>314</v>
      </c>
      <c r="AG30" s="147">
        <v>44483</v>
      </c>
      <c r="AH30" s="147" t="s">
        <v>217</v>
      </c>
      <c r="AI30" s="147">
        <v>44483</v>
      </c>
      <c r="AJ30" s="147"/>
      <c r="AK30" s="147"/>
    </row>
    <row r="31" spans="1:37" ht="15.75">
      <c r="A31" s="2"/>
      <c r="B31" s="2"/>
      <c r="C31" s="335" t="s">
        <v>423</v>
      </c>
      <c r="D31" s="335"/>
      <c r="E31" s="9"/>
      <c r="F31" s="9"/>
      <c r="G31" s="9"/>
      <c r="H31" s="9"/>
      <c r="I31" s="215">
        <f>SUM(I16:I30)</f>
        <v>9729.4936004399369</v>
      </c>
      <c r="J31" s="215"/>
      <c r="K31" s="215">
        <f>SUM(K16:K30)</f>
        <v>111629.40000000001</v>
      </c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80"/>
      <c r="X31" s="9"/>
      <c r="Y31" s="9"/>
      <c r="Z31" s="80"/>
      <c r="AA31" s="9"/>
      <c r="AB31" s="9"/>
      <c r="AC31" s="9"/>
      <c r="AD31" s="150" t="str" cm="1">
        <f t="array" ref="AD31">_xlfn.UNIQUE(AD16:AD30)</f>
        <v>FY23 inter</v>
      </c>
      <c r="AE31" s="150" t="str" cm="1">
        <f t="array" ref="AE31:AE32">_xlfn.UNIQUE(AE16:AE30)</f>
        <v>FY24 intra</v>
      </c>
      <c r="AF31" s="9"/>
      <c r="AG31" s="9"/>
    </row>
    <row r="32" spans="1:37" ht="15.75">
      <c r="A32" s="150"/>
      <c r="B32" s="83"/>
      <c r="C32" s="335"/>
      <c r="D32" s="335"/>
      <c r="E32" s="84"/>
      <c r="F32" s="84"/>
      <c r="G32" s="84"/>
      <c r="H32" s="84"/>
      <c r="I32" s="84"/>
      <c r="J32" s="84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80"/>
      <c r="X32" s="9"/>
      <c r="Y32" s="9"/>
      <c r="Z32" s="80"/>
      <c r="AA32" s="9"/>
      <c r="AB32" s="9"/>
      <c r="AC32" s="9"/>
      <c r="AD32" s="9"/>
      <c r="AE32" s="150" t="str">
        <v>FY23 intra</v>
      </c>
      <c r="AF32" s="9"/>
      <c r="AG32" s="9"/>
    </row>
    <row r="33" spans="1:37" ht="15.75">
      <c r="A33" s="216"/>
      <c r="B33" s="83"/>
      <c r="C33" s="336"/>
      <c r="D33" s="336"/>
      <c r="E33" s="167"/>
      <c r="F33" s="167"/>
      <c r="G33" s="167"/>
      <c r="H33" s="167"/>
      <c r="I33" s="114"/>
      <c r="J33" s="114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80"/>
      <c r="X33" s="9"/>
      <c r="Y33" s="9"/>
      <c r="Z33" s="80"/>
      <c r="AA33" s="9"/>
      <c r="AB33" s="9"/>
      <c r="AC33" s="9"/>
      <c r="AD33" s="9"/>
      <c r="AE33" s="9"/>
      <c r="AF33" s="9"/>
      <c r="AG33" s="9"/>
    </row>
    <row r="34" spans="1:37" ht="15.75">
      <c r="A34" s="86"/>
      <c r="B34" s="83"/>
      <c r="C34" s="85"/>
      <c r="D34" s="85"/>
      <c r="E34" s="167"/>
      <c r="F34" s="167"/>
      <c r="G34" s="167"/>
      <c r="H34" s="167"/>
      <c r="I34" s="114"/>
      <c r="J34" s="114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80"/>
      <c r="X34" s="9"/>
      <c r="Y34" s="9"/>
      <c r="Z34" s="80"/>
      <c r="AA34" s="9"/>
      <c r="AB34" s="9"/>
      <c r="AC34" s="9"/>
      <c r="AD34" s="9"/>
      <c r="AE34" s="9"/>
      <c r="AF34" s="9"/>
      <c r="AG34" s="9"/>
    </row>
    <row r="35" spans="1:37" ht="18.75">
      <c r="A35" s="106" t="s">
        <v>94</v>
      </c>
      <c r="B35" s="111"/>
      <c r="C35" s="111"/>
      <c r="D35" s="111"/>
      <c r="E35" s="111"/>
      <c r="F35" s="111"/>
      <c r="G35" s="111"/>
      <c r="H35" s="111"/>
      <c r="I35" s="111"/>
      <c r="J35" s="111"/>
      <c r="K35" s="111"/>
      <c r="L35" s="111"/>
      <c r="M35" s="111"/>
      <c r="N35" s="111"/>
      <c r="O35" s="111"/>
      <c r="P35" s="111"/>
      <c r="Q35" s="111"/>
      <c r="R35" s="111"/>
      <c r="S35" s="111"/>
      <c r="T35" s="111"/>
      <c r="U35" s="111"/>
      <c r="V35" s="111"/>
      <c r="W35" s="111"/>
      <c r="X35" s="111"/>
      <c r="Y35" s="111"/>
      <c r="Z35" s="111"/>
      <c r="AA35" s="111"/>
      <c r="AB35" s="111"/>
      <c r="AC35" s="111"/>
      <c r="AD35" s="111"/>
      <c r="AE35" s="111"/>
      <c r="AF35" s="111"/>
      <c r="AG35" s="111"/>
    </row>
    <row r="36" spans="1:37" ht="94.5">
      <c r="A36" s="28" t="s">
        <v>1</v>
      </c>
      <c r="B36" s="28" t="s">
        <v>2</v>
      </c>
      <c r="C36" s="29" t="s">
        <v>442</v>
      </c>
      <c r="D36" s="30" t="s">
        <v>3</v>
      </c>
      <c r="E36" s="28" t="s">
        <v>4</v>
      </c>
      <c r="F36" s="28" t="s">
        <v>5</v>
      </c>
      <c r="G36" s="28" t="s">
        <v>6</v>
      </c>
      <c r="H36" s="28" t="s">
        <v>7</v>
      </c>
      <c r="I36" s="28" t="s">
        <v>8</v>
      </c>
      <c r="J36" s="28" t="s">
        <v>205</v>
      </c>
      <c r="K36" s="28" t="s">
        <v>206</v>
      </c>
      <c r="L36" s="28" t="s">
        <v>207</v>
      </c>
      <c r="M36" s="28" t="s">
        <v>9</v>
      </c>
      <c r="N36" s="28" t="s">
        <v>10</v>
      </c>
      <c r="O36" s="87" t="s">
        <v>11</v>
      </c>
      <c r="P36" s="31" t="s">
        <v>12</v>
      </c>
      <c r="Q36" s="97" t="s">
        <v>13</v>
      </c>
      <c r="R36" s="31" t="s">
        <v>14</v>
      </c>
      <c r="S36" s="32" t="s">
        <v>15</v>
      </c>
      <c r="T36" s="32" t="s">
        <v>13</v>
      </c>
      <c r="U36" s="32" t="s">
        <v>14</v>
      </c>
      <c r="V36" s="33" t="s">
        <v>16</v>
      </c>
      <c r="W36" s="33" t="s">
        <v>13</v>
      </c>
      <c r="X36" s="33" t="s">
        <v>14</v>
      </c>
      <c r="Y36" s="87" t="s">
        <v>17</v>
      </c>
      <c r="Z36" s="28" t="s">
        <v>45</v>
      </c>
      <c r="AA36" s="28" t="s">
        <v>46</v>
      </c>
      <c r="AB36" s="87" t="s">
        <v>47</v>
      </c>
      <c r="AC36" s="28" t="s">
        <v>48</v>
      </c>
      <c r="AD36" s="28" t="s">
        <v>211</v>
      </c>
      <c r="AE36" s="28" t="s">
        <v>212</v>
      </c>
      <c r="AF36" s="28" t="s">
        <v>213</v>
      </c>
      <c r="AG36" s="28" t="s">
        <v>49</v>
      </c>
      <c r="AH36" s="28" t="s">
        <v>214</v>
      </c>
      <c r="AI36" s="28" t="s">
        <v>49</v>
      </c>
      <c r="AJ36" s="28" t="s">
        <v>50</v>
      </c>
      <c r="AK36" s="28" t="s">
        <v>18</v>
      </c>
    </row>
    <row r="37" spans="1:37" ht="47.25">
      <c r="A37" s="199">
        <v>1.2</v>
      </c>
      <c r="B37" s="50" t="s">
        <v>18</v>
      </c>
      <c r="C37" s="14" t="s">
        <v>95</v>
      </c>
      <c r="D37" s="3" t="s">
        <v>96</v>
      </c>
      <c r="E37" s="4">
        <v>240</v>
      </c>
      <c r="F37" s="4">
        <v>96</v>
      </c>
      <c r="G37" s="4">
        <v>102</v>
      </c>
      <c r="H37" s="4">
        <v>1</v>
      </c>
      <c r="I37" s="4">
        <v>1360</v>
      </c>
      <c r="J37" s="4">
        <v>22000</v>
      </c>
      <c r="K37" s="4">
        <v>22000</v>
      </c>
      <c r="L37" s="4" t="s">
        <v>215</v>
      </c>
      <c r="M37" s="4" t="s">
        <v>18</v>
      </c>
      <c r="N37" s="163" t="s">
        <v>21</v>
      </c>
      <c r="O37" s="156" t="s">
        <v>18</v>
      </c>
      <c r="P37" s="151" t="s">
        <v>97</v>
      </c>
      <c r="Q37" s="169" t="s">
        <v>26</v>
      </c>
      <c r="R37" s="151" t="s">
        <v>26</v>
      </c>
      <c r="S37" s="152" t="s">
        <v>97</v>
      </c>
      <c r="T37" s="153" t="s">
        <v>26</v>
      </c>
      <c r="U37" s="153" t="s">
        <v>26</v>
      </c>
      <c r="V37" s="154" t="s">
        <v>97</v>
      </c>
      <c r="W37" s="155" t="s">
        <v>26</v>
      </c>
      <c r="X37" s="155" t="s">
        <v>26</v>
      </c>
      <c r="Y37" s="92" t="s">
        <v>97</v>
      </c>
      <c r="Z37" s="157" t="s">
        <v>18</v>
      </c>
      <c r="AA37" s="147" t="s">
        <v>98</v>
      </c>
      <c r="AB37" s="156">
        <v>44927</v>
      </c>
      <c r="AC37" s="147" t="s">
        <v>54</v>
      </c>
      <c r="AD37" s="147" t="s">
        <v>97</v>
      </c>
      <c r="AE37" s="147" t="s">
        <v>355</v>
      </c>
      <c r="AF37" s="147" t="s">
        <v>216</v>
      </c>
      <c r="AG37" s="147">
        <v>44475</v>
      </c>
      <c r="AH37" s="147" t="s">
        <v>217</v>
      </c>
      <c r="AI37" s="147">
        <v>44475</v>
      </c>
      <c r="AJ37" s="10" t="s">
        <v>99</v>
      </c>
      <c r="AK37" s="10" t="s">
        <v>18</v>
      </c>
    </row>
    <row r="38" spans="1:37" ht="47.25">
      <c r="A38" s="187">
        <v>1.2</v>
      </c>
      <c r="B38" s="48" t="s">
        <v>18</v>
      </c>
      <c r="C38" s="14" t="s">
        <v>100</v>
      </c>
      <c r="D38" s="3" t="s">
        <v>101</v>
      </c>
      <c r="E38" s="4">
        <v>240</v>
      </c>
      <c r="F38" s="4">
        <v>96</v>
      </c>
      <c r="G38" s="4">
        <v>102</v>
      </c>
      <c r="H38" s="23">
        <v>1</v>
      </c>
      <c r="I38" s="4">
        <v>1360</v>
      </c>
      <c r="J38" s="4">
        <v>22000</v>
      </c>
      <c r="K38" s="4">
        <v>22000</v>
      </c>
      <c r="L38" s="4" t="s">
        <v>215</v>
      </c>
      <c r="M38" s="170" t="s">
        <v>18</v>
      </c>
      <c r="N38" s="163" t="s">
        <v>21</v>
      </c>
      <c r="O38" s="156" t="s">
        <v>18</v>
      </c>
      <c r="P38" s="151" t="s">
        <v>97</v>
      </c>
      <c r="Q38" s="169" t="s">
        <v>26</v>
      </c>
      <c r="R38" s="151" t="s">
        <v>26</v>
      </c>
      <c r="S38" s="152" t="s">
        <v>97</v>
      </c>
      <c r="T38" s="153" t="s">
        <v>26</v>
      </c>
      <c r="U38" s="153" t="s">
        <v>26</v>
      </c>
      <c r="V38" s="154" t="s">
        <v>97</v>
      </c>
      <c r="W38" s="155" t="s">
        <v>18</v>
      </c>
      <c r="X38" s="155" t="s">
        <v>26</v>
      </c>
      <c r="Y38" s="92" t="s">
        <v>97</v>
      </c>
      <c r="Z38" s="157" t="s">
        <v>18</v>
      </c>
      <c r="AA38" s="147" t="s">
        <v>98</v>
      </c>
      <c r="AB38" s="156">
        <v>44896</v>
      </c>
      <c r="AC38" s="147" t="s">
        <v>54</v>
      </c>
      <c r="AD38" s="147" t="s">
        <v>97</v>
      </c>
      <c r="AE38" s="147" t="s">
        <v>355</v>
      </c>
      <c r="AF38" s="147" t="s">
        <v>216</v>
      </c>
      <c r="AG38" s="147">
        <v>44475</v>
      </c>
      <c r="AH38" s="147" t="s">
        <v>217</v>
      </c>
      <c r="AI38" s="147">
        <v>44475</v>
      </c>
      <c r="AJ38" s="10" t="s">
        <v>99</v>
      </c>
      <c r="AK38" s="147" t="s">
        <v>18</v>
      </c>
    </row>
    <row r="39" spans="1:37" ht="47.25">
      <c r="A39" s="199">
        <v>1.2</v>
      </c>
      <c r="B39" s="171" t="s">
        <v>18</v>
      </c>
      <c r="C39" s="14" t="s">
        <v>102</v>
      </c>
      <c r="D39" s="14" t="s">
        <v>103</v>
      </c>
      <c r="E39" s="10">
        <v>114</v>
      </c>
      <c r="F39" s="10">
        <v>77</v>
      </c>
      <c r="G39" s="10">
        <v>96</v>
      </c>
      <c r="H39" s="10">
        <v>1</v>
      </c>
      <c r="I39" s="4">
        <v>487.66666666666669</v>
      </c>
      <c r="J39" s="4">
        <v>10273</v>
      </c>
      <c r="K39" s="4">
        <v>10273</v>
      </c>
      <c r="L39" s="4" t="s">
        <v>215</v>
      </c>
      <c r="M39" s="5" t="s">
        <v>18</v>
      </c>
      <c r="N39" s="163" t="s">
        <v>21</v>
      </c>
      <c r="O39" s="156" t="s">
        <v>18</v>
      </c>
      <c r="P39" s="151" t="s">
        <v>97</v>
      </c>
      <c r="Q39" s="98">
        <v>43784</v>
      </c>
      <c r="R39" s="151" t="s">
        <v>23</v>
      </c>
      <c r="S39" s="152" t="s">
        <v>97</v>
      </c>
      <c r="T39" s="153" t="s">
        <v>26</v>
      </c>
      <c r="U39" s="153" t="s">
        <v>26</v>
      </c>
      <c r="V39" s="154" t="s">
        <v>97</v>
      </c>
      <c r="W39" s="155" t="s">
        <v>26</v>
      </c>
      <c r="X39" s="155" t="s">
        <v>26</v>
      </c>
      <c r="Y39" s="92" t="s">
        <v>97</v>
      </c>
      <c r="Z39" s="157" t="s">
        <v>18</v>
      </c>
      <c r="AA39" s="163" t="s">
        <v>53</v>
      </c>
      <c r="AB39" s="156">
        <v>44896</v>
      </c>
      <c r="AC39" s="147" t="s">
        <v>104</v>
      </c>
      <c r="AD39" s="147" t="s">
        <v>97</v>
      </c>
      <c r="AE39" s="147" t="s">
        <v>355</v>
      </c>
      <c r="AF39" s="147" t="s">
        <v>216</v>
      </c>
      <c r="AG39" s="147">
        <v>44476</v>
      </c>
      <c r="AH39" s="147" t="s">
        <v>217</v>
      </c>
      <c r="AI39" s="147">
        <v>44476</v>
      </c>
      <c r="AJ39" s="52" t="s">
        <v>105</v>
      </c>
      <c r="AK39" s="147" t="s">
        <v>18</v>
      </c>
    </row>
    <row r="40" spans="1:37" ht="47.25">
      <c r="A40" s="187">
        <v>1.2</v>
      </c>
      <c r="B40" s="48" t="s">
        <v>18</v>
      </c>
      <c r="C40" s="3" t="s">
        <v>106</v>
      </c>
      <c r="D40" s="3" t="s">
        <v>107</v>
      </c>
      <c r="E40" s="23">
        <v>96</v>
      </c>
      <c r="F40" s="23">
        <v>72</v>
      </c>
      <c r="G40" s="23">
        <v>120</v>
      </c>
      <c r="H40" s="23">
        <v>1</v>
      </c>
      <c r="I40" s="4">
        <v>480</v>
      </c>
      <c r="J40" s="4">
        <v>1500</v>
      </c>
      <c r="K40" s="4">
        <v>1500</v>
      </c>
      <c r="L40" s="4" t="s">
        <v>215</v>
      </c>
      <c r="M40" s="170" t="s">
        <v>18</v>
      </c>
      <c r="N40" s="163" t="s">
        <v>21</v>
      </c>
      <c r="O40" s="156" t="s">
        <v>18</v>
      </c>
      <c r="P40" s="151" t="s">
        <v>97</v>
      </c>
      <c r="Q40" s="169" t="s">
        <v>26</v>
      </c>
      <c r="R40" s="151" t="s">
        <v>26</v>
      </c>
      <c r="S40" s="153" t="s">
        <v>97</v>
      </c>
      <c r="T40" s="153" t="s">
        <v>26</v>
      </c>
      <c r="U40" s="153" t="s">
        <v>26</v>
      </c>
      <c r="V40" s="155" t="s">
        <v>97</v>
      </c>
      <c r="W40" s="155" t="s">
        <v>26</v>
      </c>
      <c r="X40" s="155" t="s">
        <v>26</v>
      </c>
      <c r="Y40" s="92" t="s">
        <v>97</v>
      </c>
      <c r="Z40" s="157" t="s">
        <v>18</v>
      </c>
      <c r="AA40" s="163" t="s">
        <v>53</v>
      </c>
      <c r="AB40" s="156">
        <v>44927</v>
      </c>
      <c r="AC40" s="147" t="s">
        <v>54</v>
      </c>
      <c r="AD40" s="147" t="s">
        <v>97</v>
      </c>
      <c r="AE40" s="147" t="s">
        <v>355</v>
      </c>
      <c r="AF40" s="147" t="s">
        <v>216</v>
      </c>
      <c r="AG40" s="147">
        <v>44477</v>
      </c>
      <c r="AH40" s="147" t="s">
        <v>217</v>
      </c>
      <c r="AI40" s="147">
        <v>44477</v>
      </c>
      <c r="AJ40" s="147" t="s">
        <v>108</v>
      </c>
      <c r="AK40" s="147" t="s">
        <v>18</v>
      </c>
    </row>
    <row r="41" spans="1:37" ht="63">
      <c r="A41" s="205">
        <v>1.2</v>
      </c>
      <c r="B41" s="50" t="s">
        <v>18</v>
      </c>
      <c r="C41" s="17" t="s">
        <v>19</v>
      </c>
      <c r="D41" s="17" t="s">
        <v>20</v>
      </c>
      <c r="E41" s="22">
        <v>240</v>
      </c>
      <c r="F41" s="22">
        <v>96</v>
      </c>
      <c r="G41" s="22">
        <v>96</v>
      </c>
      <c r="H41" s="22">
        <v>1</v>
      </c>
      <c r="I41" s="22">
        <v>1280</v>
      </c>
      <c r="J41" s="22">
        <v>4255</v>
      </c>
      <c r="K41" s="4">
        <v>4255</v>
      </c>
      <c r="L41" s="22" t="s">
        <v>215</v>
      </c>
      <c r="M41" s="22" t="s">
        <v>18</v>
      </c>
      <c r="N41" s="24" t="s">
        <v>21</v>
      </c>
      <c r="O41" s="100" t="s">
        <v>18</v>
      </c>
      <c r="P41" s="151" t="s">
        <v>22</v>
      </c>
      <c r="Q41" s="98">
        <v>44211</v>
      </c>
      <c r="R41" s="151" t="s">
        <v>23</v>
      </c>
      <c r="S41" s="152" t="s">
        <v>24</v>
      </c>
      <c r="T41" s="12" t="s">
        <v>18</v>
      </c>
      <c r="U41" s="153" t="s">
        <v>25</v>
      </c>
      <c r="V41" s="154" t="s">
        <v>25</v>
      </c>
      <c r="W41" s="155" t="s">
        <v>26</v>
      </c>
      <c r="X41" s="155" t="s">
        <v>26</v>
      </c>
      <c r="Y41" s="104">
        <v>44598</v>
      </c>
      <c r="Z41" s="157" t="s">
        <v>18</v>
      </c>
      <c r="AA41" s="163" t="s">
        <v>53</v>
      </c>
      <c r="AB41" s="156">
        <v>44910</v>
      </c>
      <c r="AC41" s="147" t="s">
        <v>104</v>
      </c>
      <c r="AD41" s="147" t="s">
        <v>354</v>
      </c>
      <c r="AE41" s="147" t="s">
        <v>355</v>
      </c>
      <c r="AF41" s="147" t="s">
        <v>216</v>
      </c>
      <c r="AG41" s="147">
        <v>44477</v>
      </c>
      <c r="AH41" s="147" t="s">
        <v>217</v>
      </c>
      <c r="AI41" s="147">
        <v>44477</v>
      </c>
      <c r="AJ41" s="147" t="s">
        <v>109</v>
      </c>
      <c r="AK41" s="147" t="s">
        <v>18</v>
      </c>
    </row>
    <row r="42" spans="1:37" ht="63">
      <c r="A42" s="205">
        <v>1.2</v>
      </c>
      <c r="B42" s="50" t="s">
        <v>18</v>
      </c>
      <c r="C42" s="17" t="s">
        <v>27</v>
      </c>
      <c r="D42" s="17" t="s">
        <v>28</v>
      </c>
      <c r="E42" s="22">
        <v>96</v>
      </c>
      <c r="F42" s="22">
        <v>86</v>
      </c>
      <c r="G42" s="22">
        <v>96</v>
      </c>
      <c r="H42" s="22">
        <v>1</v>
      </c>
      <c r="I42" s="22">
        <v>458.66666666666669</v>
      </c>
      <c r="J42" s="22">
        <v>5600</v>
      </c>
      <c r="K42" s="4">
        <v>5600</v>
      </c>
      <c r="L42" s="158" t="s">
        <v>223</v>
      </c>
      <c r="M42" s="158" t="s">
        <v>18</v>
      </c>
      <c r="N42" s="157" t="s">
        <v>21</v>
      </c>
      <c r="O42" s="162" t="s">
        <v>18</v>
      </c>
      <c r="P42" s="160" t="s">
        <v>29</v>
      </c>
      <c r="Q42" s="169">
        <v>44515</v>
      </c>
      <c r="R42" s="151" t="s">
        <v>30</v>
      </c>
      <c r="S42" s="152" t="s">
        <v>24</v>
      </c>
      <c r="T42" s="161" t="s">
        <v>18</v>
      </c>
      <c r="U42" s="47" t="s">
        <v>25</v>
      </c>
      <c r="V42" s="154" t="s">
        <v>25</v>
      </c>
      <c r="W42" s="155" t="s">
        <v>18</v>
      </c>
      <c r="X42" s="155" t="s">
        <v>26</v>
      </c>
      <c r="Y42" s="104">
        <v>44598</v>
      </c>
      <c r="Z42" s="157" t="s">
        <v>18</v>
      </c>
      <c r="AA42" s="147" t="s">
        <v>67</v>
      </c>
      <c r="AB42" s="156">
        <v>44880</v>
      </c>
      <c r="AC42" s="147" t="s">
        <v>54</v>
      </c>
      <c r="AD42" s="147" t="s">
        <v>354</v>
      </c>
      <c r="AE42" s="147" t="s">
        <v>355</v>
      </c>
      <c r="AF42" s="61" t="s">
        <v>216</v>
      </c>
      <c r="AG42" s="147">
        <v>44477</v>
      </c>
      <c r="AH42" s="61" t="s">
        <v>217</v>
      </c>
      <c r="AI42" s="61">
        <v>44477</v>
      </c>
      <c r="AJ42" s="147" t="s">
        <v>110</v>
      </c>
      <c r="AK42" s="61" t="s">
        <v>18</v>
      </c>
    </row>
    <row r="43" spans="1:37" ht="47.25">
      <c r="A43" s="205">
        <v>1.2</v>
      </c>
      <c r="B43" s="50" t="s">
        <v>18</v>
      </c>
      <c r="C43" s="17" t="s">
        <v>31</v>
      </c>
      <c r="D43" s="17" t="s">
        <v>32</v>
      </c>
      <c r="E43" s="22">
        <v>240</v>
      </c>
      <c r="F43" s="22">
        <v>96</v>
      </c>
      <c r="G43" s="22">
        <v>102</v>
      </c>
      <c r="H43" s="22">
        <v>1</v>
      </c>
      <c r="I43" s="22">
        <v>1360</v>
      </c>
      <c r="J43" s="22">
        <v>17500</v>
      </c>
      <c r="K43" s="4">
        <v>17500</v>
      </c>
      <c r="L43" s="158" t="s">
        <v>223</v>
      </c>
      <c r="M43" s="158" t="s">
        <v>18</v>
      </c>
      <c r="N43" s="157" t="s">
        <v>21</v>
      </c>
      <c r="O43" s="162" t="s">
        <v>18</v>
      </c>
      <c r="P43" s="160" t="s">
        <v>29</v>
      </c>
      <c r="Q43" s="169">
        <v>44515</v>
      </c>
      <c r="R43" s="151" t="s">
        <v>30</v>
      </c>
      <c r="S43" s="152" t="s">
        <v>24</v>
      </c>
      <c r="T43" s="161" t="s">
        <v>18</v>
      </c>
      <c r="U43" s="47" t="s">
        <v>25</v>
      </c>
      <c r="V43" s="154" t="s">
        <v>25</v>
      </c>
      <c r="W43" s="155" t="s">
        <v>18</v>
      </c>
      <c r="X43" s="155" t="s">
        <v>26</v>
      </c>
      <c r="Y43" s="104">
        <v>44598</v>
      </c>
      <c r="Z43" s="157" t="s">
        <v>18</v>
      </c>
      <c r="AA43" s="147" t="s">
        <v>53</v>
      </c>
      <c r="AB43" s="156">
        <v>44896</v>
      </c>
      <c r="AC43" s="147" t="s">
        <v>54</v>
      </c>
      <c r="AD43" s="147" t="s">
        <v>354</v>
      </c>
      <c r="AE43" s="147" t="s">
        <v>355</v>
      </c>
      <c r="AF43" s="147" t="s">
        <v>216</v>
      </c>
      <c r="AG43" s="147">
        <v>44477</v>
      </c>
      <c r="AH43" s="147" t="s">
        <v>217</v>
      </c>
      <c r="AI43" s="147">
        <v>44477</v>
      </c>
      <c r="AJ43" s="147" t="s">
        <v>111</v>
      </c>
      <c r="AK43" s="147" t="s">
        <v>18</v>
      </c>
    </row>
    <row r="44" spans="1:37" ht="78.75">
      <c r="A44" s="205">
        <v>1.2</v>
      </c>
      <c r="B44" s="50" t="s">
        <v>18</v>
      </c>
      <c r="C44" s="17" t="s">
        <v>33</v>
      </c>
      <c r="D44" s="17" t="s">
        <v>34</v>
      </c>
      <c r="E44" s="22">
        <v>240</v>
      </c>
      <c r="F44" s="22">
        <v>96</v>
      </c>
      <c r="G44" s="22">
        <v>102</v>
      </c>
      <c r="H44" s="22">
        <v>1</v>
      </c>
      <c r="I44" s="22">
        <v>1360</v>
      </c>
      <c r="J44" s="22">
        <v>15500</v>
      </c>
      <c r="K44" s="4">
        <v>15500</v>
      </c>
      <c r="L44" s="22" t="s">
        <v>223</v>
      </c>
      <c r="M44" s="158" t="s">
        <v>18</v>
      </c>
      <c r="N44" s="157" t="s">
        <v>21</v>
      </c>
      <c r="O44" s="162" t="s">
        <v>18</v>
      </c>
      <c r="P44" s="160" t="s">
        <v>29</v>
      </c>
      <c r="Q44" s="169">
        <v>44515</v>
      </c>
      <c r="R44" s="151" t="s">
        <v>23</v>
      </c>
      <c r="S44" s="152" t="s">
        <v>24</v>
      </c>
      <c r="T44" s="153" t="s">
        <v>18</v>
      </c>
      <c r="U44" s="47" t="s">
        <v>25</v>
      </c>
      <c r="V44" s="154" t="s">
        <v>25</v>
      </c>
      <c r="W44" s="155" t="s">
        <v>18</v>
      </c>
      <c r="X44" s="155" t="s">
        <v>26</v>
      </c>
      <c r="Y44" s="104">
        <v>44598</v>
      </c>
      <c r="Z44" s="157" t="s">
        <v>18</v>
      </c>
      <c r="AA44" s="147" t="s">
        <v>53</v>
      </c>
      <c r="AB44" s="156">
        <v>44910</v>
      </c>
      <c r="AC44" s="147" t="s">
        <v>54</v>
      </c>
      <c r="AD44" s="147" t="s">
        <v>354</v>
      </c>
      <c r="AE44" s="147" t="s">
        <v>355</v>
      </c>
      <c r="AF44" s="147" t="s">
        <v>216</v>
      </c>
      <c r="AG44" s="147">
        <v>44477</v>
      </c>
      <c r="AH44" s="147" t="s">
        <v>217</v>
      </c>
      <c r="AI44" s="147">
        <v>44477</v>
      </c>
      <c r="AJ44" s="147" t="s">
        <v>111</v>
      </c>
      <c r="AK44" s="147" t="s">
        <v>18</v>
      </c>
    </row>
    <row r="45" spans="1:37" ht="63">
      <c r="A45" s="205">
        <v>1.2</v>
      </c>
      <c r="B45" s="50" t="s">
        <v>18</v>
      </c>
      <c r="C45" s="17" t="s">
        <v>35</v>
      </c>
      <c r="D45" s="1" t="s">
        <v>36</v>
      </c>
      <c r="E45" s="158">
        <v>192</v>
      </c>
      <c r="F45" s="158">
        <v>96</v>
      </c>
      <c r="G45" s="158">
        <v>88</v>
      </c>
      <c r="H45" s="22">
        <v>1</v>
      </c>
      <c r="I45" s="22">
        <v>938.66666666666663</v>
      </c>
      <c r="J45" s="22">
        <v>4860</v>
      </c>
      <c r="K45" s="4">
        <v>4860</v>
      </c>
      <c r="L45" s="22" t="s">
        <v>215</v>
      </c>
      <c r="M45" s="22" t="s">
        <v>37</v>
      </c>
      <c r="N45" s="24" t="s">
        <v>21</v>
      </c>
      <c r="O45" s="100" t="s">
        <v>18</v>
      </c>
      <c r="P45" s="160" t="s">
        <v>29</v>
      </c>
      <c r="Q45" s="169">
        <v>44515</v>
      </c>
      <c r="R45" s="151" t="s">
        <v>30</v>
      </c>
      <c r="S45" s="152" t="s">
        <v>24</v>
      </c>
      <c r="T45" s="161" t="s">
        <v>18</v>
      </c>
      <c r="U45" s="153" t="s">
        <v>25</v>
      </c>
      <c r="V45" s="154" t="s">
        <v>25</v>
      </c>
      <c r="W45" s="155" t="s">
        <v>18</v>
      </c>
      <c r="X45" s="155" t="s">
        <v>26</v>
      </c>
      <c r="Y45" s="104">
        <v>44598</v>
      </c>
      <c r="Z45" s="157" t="s">
        <v>18</v>
      </c>
      <c r="AA45" s="147" t="s">
        <v>53</v>
      </c>
      <c r="AB45" s="156">
        <v>44910</v>
      </c>
      <c r="AC45" s="147" t="s">
        <v>112</v>
      </c>
      <c r="AD45" s="147" t="s">
        <v>354</v>
      </c>
      <c r="AE45" s="147" t="s">
        <v>355</v>
      </c>
      <c r="AF45" s="61" t="s">
        <v>216</v>
      </c>
      <c r="AG45" s="147">
        <v>44477</v>
      </c>
      <c r="AH45" s="61" t="s">
        <v>217</v>
      </c>
      <c r="AI45" s="61">
        <v>44477</v>
      </c>
      <c r="AJ45" s="147" t="s">
        <v>113</v>
      </c>
      <c r="AK45" s="61" t="s">
        <v>18</v>
      </c>
    </row>
    <row r="46" spans="1:37" ht="47.25">
      <c r="A46" s="205">
        <v>1.2</v>
      </c>
      <c r="B46" s="50" t="s">
        <v>18</v>
      </c>
      <c r="C46" s="17" t="s">
        <v>38</v>
      </c>
      <c r="D46" s="17" t="s">
        <v>39</v>
      </c>
      <c r="E46" s="158">
        <v>112</v>
      </c>
      <c r="F46" s="158">
        <v>80</v>
      </c>
      <c r="G46" s="158">
        <v>80</v>
      </c>
      <c r="H46" s="22">
        <v>1</v>
      </c>
      <c r="I46" s="22">
        <v>414.81481481481484</v>
      </c>
      <c r="J46" s="22">
        <v>4000</v>
      </c>
      <c r="K46" s="4">
        <v>4000</v>
      </c>
      <c r="L46" s="158" t="s">
        <v>215</v>
      </c>
      <c r="M46" s="158" t="s">
        <v>18</v>
      </c>
      <c r="N46" s="157" t="s">
        <v>21</v>
      </c>
      <c r="O46" s="162" t="s">
        <v>18</v>
      </c>
      <c r="P46" s="160" t="s">
        <v>29</v>
      </c>
      <c r="Q46" s="169">
        <v>44515</v>
      </c>
      <c r="R46" s="151" t="s">
        <v>30</v>
      </c>
      <c r="S46" s="152" t="s">
        <v>24</v>
      </c>
      <c r="T46" s="161" t="s">
        <v>18</v>
      </c>
      <c r="U46" s="47" t="s">
        <v>25</v>
      </c>
      <c r="V46" s="154" t="s">
        <v>25</v>
      </c>
      <c r="W46" s="155" t="s">
        <v>18</v>
      </c>
      <c r="X46" s="155" t="s">
        <v>26</v>
      </c>
      <c r="Y46" s="104">
        <v>44598</v>
      </c>
      <c r="Z46" s="157" t="s">
        <v>18</v>
      </c>
      <c r="AA46" s="147" t="s">
        <v>53</v>
      </c>
      <c r="AB46" s="156">
        <v>44927</v>
      </c>
      <c r="AC46" s="147" t="s">
        <v>54</v>
      </c>
      <c r="AD46" s="147" t="s">
        <v>354</v>
      </c>
      <c r="AE46" s="147" t="s">
        <v>355</v>
      </c>
      <c r="AF46" s="61" t="s">
        <v>216</v>
      </c>
      <c r="AG46" s="147">
        <v>44477</v>
      </c>
      <c r="AH46" s="61" t="s">
        <v>217</v>
      </c>
      <c r="AI46" s="61">
        <v>44477</v>
      </c>
      <c r="AJ46" s="147" t="s">
        <v>114</v>
      </c>
      <c r="AK46" s="61" t="s">
        <v>18</v>
      </c>
    </row>
    <row r="47" spans="1:37" ht="47.25">
      <c r="A47" s="205">
        <v>1.2</v>
      </c>
      <c r="B47" s="50" t="s">
        <v>18</v>
      </c>
      <c r="C47" s="17" t="s">
        <v>40</v>
      </c>
      <c r="D47" s="17" t="s">
        <v>41</v>
      </c>
      <c r="E47" s="158">
        <v>140</v>
      </c>
      <c r="F47" s="158">
        <v>96</v>
      </c>
      <c r="G47" s="158">
        <v>95</v>
      </c>
      <c r="H47" s="22">
        <v>1</v>
      </c>
      <c r="I47" s="22">
        <v>738.88888888888891</v>
      </c>
      <c r="J47" s="22">
        <v>12500</v>
      </c>
      <c r="K47" s="4">
        <v>12500</v>
      </c>
      <c r="L47" s="158" t="s">
        <v>215</v>
      </c>
      <c r="M47" s="158" t="s">
        <v>18</v>
      </c>
      <c r="N47" s="157" t="s">
        <v>21</v>
      </c>
      <c r="O47" s="162" t="s">
        <v>18</v>
      </c>
      <c r="P47" s="160" t="s">
        <v>29</v>
      </c>
      <c r="Q47" s="169">
        <v>44515</v>
      </c>
      <c r="R47" s="151" t="s">
        <v>30</v>
      </c>
      <c r="S47" s="152" t="s">
        <v>24</v>
      </c>
      <c r="T47" s="161" t="s">
        <v>18</v>
      </c>
      <c r="U47" s="47" t="s">
        <v>25</v>
      </c>
      <c r="V47" s="154" t="s">
        <v>25</v>
      </c>
      <c r="W47" s="155" t="s">
        <v>18</v>
      </c>
      <c r="X47" s="155" t="s">
        <v>26</v>
      </c>
      <c r="Y47" s="104">
        <v>44598</v>
      </c>
      <c r="Z47" s="157" t="s">
        <v>18</v>
      </c>
      <c r="AA47" s="147" t="s">
        <v>53</v>
      </c>
      <c r="AB47" s="156">
        <v>44927</v>
      </c>
      <c r="AC47" s="147" t="s">
        <v>54</v>
      </c>
      <c r="AD47" s="147" t="s">
        <v>354</v>
      </c>
      <c r="AE47" s="147" t="s">
        <v>355</v>
      </c>
      <c r="AF47" s="61" t="s">
        <v>216</v>
      </c>
      <c r="AG47" s="147">
        <v>44477</v>
      </c>
      <c r="AH47" s="61" t="s">
        <v>217</v>
      </c>
      <c r="AI47" s="61">
        <v>44477</v>
      </c>
      <c r="AJ47" s="147" t="s">
        <v>115</v>
      </c>
      <c r="AK47" s="61" t="s">
        <v>18</v>
      </c>
    </row>
    <row r="48" spans="1:37" ht="47.25">
      <c r="A48" s="205">
        <v>1.2</v>
      </c>
      <c r="B48" s="50" t="s">
        <v>18</v>
      </c>
      <c r="C48" s="17" t="s">
        <v>60</v>
      </c>
      <c r="D48" s="17" t="s">
        <v>61</v>
      </c>
      <c r="E48" s="22">
        <v>96</v>
      </c>
      <c r="F48" s="22">
        <v>48</v>
      </c>
      <c r="G48" s="22">
        <v>48</v>
      </c>
      <c r="H48" s="22">
        <v>1</v>
      </c>
      <c r="I48" s="22">
        <v>128</v>
      </c>
      <c r="J48" s="22">
        <v>3000</v>
      </c>
      <c r="K48" s="4">
        <v>3000</v>
      </c>
      <c r="L48" s="158" t="s">
        <v>223</v>
      </c>
      <c r="M48" s="158" t="s">
        <v>62</v>
      </c>
      <c r="N48" s="157" t="s">
        <v>21</v>
      </c>
      <c r="O48" s="162" t="s">
        <v>18</v>
      </c>
      <c r="P48" s="160" t="s">
        <v>29</v>
      </c>
      <c r="Q48" s="169">
        <v>44682</v>
      </c>
      <c r="R48" s="151" t="s">
        <v>23</v>
      </c>
      <c r="S48" s="152" t="s">
        <v>63</v>
      </c>
      <c r="T48" s="153" t="s">
        <v>18</v>
      </c>
      <c r="U48" s="153" t="s">
        <v>64</v>
      </c>
      <c r="V48" s="154" t="s">
        <v>65</v>
      </c>
      <c r="W48" s="155" t="s">
        <v>18</v>
      </c>
      <c r="X48" s="155" t="s">
        <v>66</v>
      </c>
      <c r="Y48" s="162">
        <v>44866</v>
      </c>
      <c r="Z48" s="157" t="s">
        <v>18</v>
      </c>
      <c r="AA48" s="157" t="s">
        <v>67</v>
      </c>
      <c r="AB48" s="162">
        <v>44896</v>
      </c>
      <c r="AC48" s="159" t="s">
        <v>54</v>
      </c>
      <c r="AD48" s="147" t="s">
        <v>356</v>
      </c>
      <c r="AE48" s="147" t="s">
        <v>355</v>
      </c>
      <c r="AF48" s="65" t="s">
        <v>216</v>
      </c>
      <c r="AG48" s="159">
        <v>44477</v>
      </c>
      <c r="AH48" s="65" t="s">
        <v>217</v>
      </c>
      <c r="AI48" s="65">
        <v>44477</v>
      </c>
      <c r="AJ48" s="159" t="s">
        <v>68</v>
      </c>
      <c r="AK48" s="65" t="s">
        <v>18</v>
      </c>
    </row>
    <row r="49" spans="1:37" ht="47.25">
      <c r="A49" s="199">
        <v>1.2</v>
      </c>
      <c r="B49" s="50" t="s">
        <v>18</v>
      </c>
      <c r="C49" s="14" t="s">
        <v>69</v>
      </c>
      <c r="D49" s="14" t="s">
        <v>70</v>
      </c>
      <c r="E49" s="4">
        <v>96</v>
      </c>
      <c r="F49" s="4">
        <v>48</v>
      </c>
      <c r="G49" s="4">
        <v>48</v>
      </c>
      <c r="H49" s="4">
        <v>1</v>
      </c>
      <c r="I49" s="22">
        <v>128</v>
      </c>
      <c r="J49" s="22">
        <v>1200</v>
      </c>
      <c r="K49" s="4">
        <v>1200</v>
      </c>
      <c r="L49" s="4" t="s">
        <v>223</v>
      </c>
      <c r="M49" s="4" t="s">
        <v>62</v>
      </c>
      <c r="N49" s="10" t="s">
        <v>21</v>
      </c>
      <c r="O49" s="78" t="s">
        <v>18</v>
      </c>
      <c r="P49" s="102" t="s">
        <v>29</v>
      </c>
      <c r="Q49" s="99">
        <v>44682</v>
      </c>
      <c r="R49" s="103" t="s">
        <v>30</v>
      </c>
      <c r="S49" s="152" t="s">
        <v>63</v>
      </c>
      <c r="T49" s="101" t="s">
        <v>18</v>
      </c>
      <c r="U49" s="153" t="s">
        <v>64</v>
      </c>
      <c r="V49" s="154" t="s">
        <v>65</v>
      </c>
      <c r="W49" s="79" t="s">
        <v>18</v>
      </c>
      <c r="X49" s="155" t="s">
        <v>66</v>
      </c>
      <c r="Y49" s="162">
        <v>44866</v>
      </c>
      <c r="Z49" s="10" t="s">
        <v>18</v>
      </c>
      <c r="AA49" s="10" t="s">
        <v>71</v>
      </c>
      <c r="AB49" s="78">
        <v>44896</v>
      </c>
      <c r="AC49" s="26" t="s">
        <v>54</v>
      </c>
      <c r="AD49" s="147" t="s">
        <v>356</v>
      </c>
      <c r="AE49" s="147" t="s">
        <v>355</v>
      </c>
      <c r="AF49" s="182" t="s">
        <v>216</v>
      </c>
      <c r="AG49" s="26">
        <v>44477</v>
      </c>
      <c r="AH49" s="66" t="s">
        <v>217</v>
      </c>
      <c r="AI49" s="66">
        <v>44477</v>
      </c>
      <c r="AJ49" s="66" t="s">
        <v>18</v>
      </c>
      <c r="AK49" s="66" t="s">
        <v>18</v>
      </c>
    </row>
    <row r="50" spans="1:37" ht="47.25">
      <c r="A50" s="199">
        <v>1.2</v>
      </c>
      <c r="B50" s="50" t="s">
        <v>18</v>
      </c>
      <c r="C50" s="14" t="s">
        <v>72</v>
      </c>
      <c r="D50" s="14" t="s">
        <v>73</v>
      </c>
      <c r="E50" s="4">
        <v>96</v>
      </c>
      <c r="F50" s="4">
        <v>48</v>
      </c>
      <c r="G50" s="4">
        <v>48</v>
      </c>
      <c r="H50" s="4">
        <v>1</v>
      </c>
      <c r="I50" s="22">
        <v>128</v>
      </c>
      <c r="J50" s="22">
        <v>1200</v>
      </c>
      <c r="K50" s="4">
        <v>1200</v>
      </c>
      <c r="L50" s="4" t="s">
        <v>223</v>
      </c>
      <c r="M50" s="4" t="s">
        <v>18</v>
      </c>
      <c r="N50" s="10" t="s">
        <v>21</v>
      </c>
      <c r="O50" s="78" t="s">
        <v>18</v>
      </c>
      <c r="P50" s="102" t="s">
        <v>29</v>
      </c>
      <c r="Q50" s="99">
        <v>44682</v>
      </c>
      <c r="R50" s="103" t="s">
        <v>30</v>
      </c>
      <c r="S50" s="152" t="s">
        <v>63</v>
      </c>
      <c r="T50" s="101" t="s">
        <v>18</v>
      </c>
      <c r="U50" s="153" t="s">
        <v>64</v>
      </c>
      <c r="V50" s="154" t="s">
        <v>65</v>
      </c>
      <c r="W50" s="79" t="s">
        <v>18</v>
      </c>
      <c r="X50" s="155" t="s">
        <v>66</v>
      </c>
      <c r="Y50" s="162">
        <v>44866</v>
      </c>
      <c r="Z50" s="10" t="s">
        <v>18</v>
      </c>
      <c r="AA50" s="26" t="s">
        <v>53</v>
      </c>
      <c r="AB50" s="78">
        <v>44896</v>
      </c>
      <c r="AC50" s="26" t="s">
        <v>54</v>
      </c>
      <c r="AD50" s="147" t="s">
        <v>356</v>
      </c>
      <c r="AE50" s="147" t="s">
        <v>355</v>
      </c>
      <c r="AF50" s="182" t="s">
        <v>216</v>
      </c>
      <c r="AG50" s="26">
        <v>44477</v>
      </c>
      <c r="AH50" s="66" t="s">
        <v>217</v>
      </c>
      <c r="AI50" s="66">
        <v>44477</v>
      </c>
      <c r="AJ50" s="66" t="s">
        <v>18</v>
      </c>
      <c r="AK50" s="66" t="s">
        <v>18</v>
      </c>
    </row>
    <row r="51" spans="1:37" ht="31.5">
      <c r="A51" s="187">
        <v>1.2</v>
      </c>
      <c r="B51" s="48" t="s">
        <v>18</v>
      </c>
      <c r="C51" s="18" t="s">
        <v>233</v>
      </c>
      <c r="D51" s="185" t="s">
        <v>136</v>
      </c>
      <c r="E51" s="23">
        <v>192</v>
      </c>
      <c r="F51" s="23">
        <v>24</v>
      </c>
      <c r="G51" s="23">
        <v>24</v>
      </c>
      <c r="H51" s="23">
        <v>1</v>
      </c>
      <c r="I51" s="22">
        <v>64</v>
      </c>
      <c r="J51" s="22">
        <v>1060</v>
      </c>
      <c r="K51" s="4">
        <v>1060</v>
      </c>
      <c r="L51" s="190" t="s">
        <v>215</v>
      </c>
      <c r="M51" s="170" t="s">
        <v>62</v>
      </c>
      <c r="N51" s="163" t="s">
        <v>21</v>
      </c>
      <c r="O51" s="156" t="s">
        <v>18</v>
      </c>
      <c r="P51" s="151" t="s">
        <v>80</v>
      </c>
      <c r="Q51" s="169">
        <v>44880</v>
      </c>
      <c r="R51" s="151" t="s">
        <v>23</v>
      </c>
      <c r="S51" s="153" t="s">
        <v>24</v>
      </c>
      <c r="T51" s="153" t="s">
        <v>18</v>
      </c>
      <c r="U51" s="153" t="s">
        <v>25</v>
      </c>
      <c r="V51" s="155" t="s">
        <v>25</v>
      </c>
      <c r="W51" s="155" t="s">
        <v>18</v>
      </c>
      <c r="X51" s="155" t="s">
        <v>26</v>
      </c>
      <c r="Y51" s="162">
        <v>44963</v>
      </c>
      <c r="Z51" s="157" t="s">
        <v>18</v>
      </c>
      <c r="AA51" s="163" t="s">
        <v>67</v>
      </c>
      <c r="AB51" s="156">
        <v>44969</v>
      </c>
      <c r="AC51" s="147" t="s">
        <v>54</v>
      </c>
      <c r="AD51" s="147" t="s">
        <v>356</v>
      </c>
      <c r="AE51" s="147" t="s">
        <v>355</v>
      </c>
      <c r="AF51" s="147" t="s">
        <v>216</v>
      </c>
      <c r="AG51" s="147">
        <v>44477</v>
      </c>
      <c r="AH51" s="147" t="s">
        <v>217</v>
      </c>
      <c r="AI51" s="147">
        <v>44477</v>
      </c>
      <c r="AJ51" s="147" t="s">
        <v>235</v>
      </c>
      <c r="AK51" s="147" t="s">
        <v>18</v>
      </c>
    </row>
    <row r="52" spans="1:37" s="9" customFormat="1" ht="31.5">
      <c r="A52" s="320">
        <v>1.2</v>
      </c>
      <c r="B52" s="48"/>
      <c r="C52" s="1" t="s">
        <v>313</v>
      </c>
      <c r="D52" s="1" t="s">
        <v>93</v>
      </c>
      <c r="E52" s="38"/>
      <c r="F52" s="38"/>
      <c r="G52" s="38"/>
      <c r="H52" s="38">
        <v>3191</v>
      </c>
      <c r="I52" s="318">
        <f>SUM(H52/7.48052)</f>
        <v>426.57462315454006</v>
      </c>
      <c r="J52" s="180">
        <v>6.8</v>
      </c>
      <c r="K52" s="4">
        <f>IF(ISERROR(SEARCH("totals", C52)),H52*J52, "")</f>
        <v>21698.799999999999</v>
      </c>
      <c r="L52" s="115" t="s">
        <v>246</v>
      </c>
      <c r="M52" s="40"/>
      <c r="N52" s="10"/>
      <c r="O52" s="156"/>
      <c r="P52" s="151"/>
      <c r="Q52" s="169"/>
      <c r="R52" s="151"/>
      <c r="S52" s="153"/>
      <c r="T52" s="153"/>
      <c r="U52" s="153"/>
      <c r="V52" s="155"/>
      <c r="W52" s="76"/>
      <c r="X52" s="155"/>
      <c r="Y52" s="156">
        <v>44866</v>
      </c>
      <c r="Z52" s="157"/>
      <c r="AA52" s="163" t="s">
        <v>53</v>
      </c>
      <c r="AB52" s="156">
        <v>44896</v>
      </c>
      <c r="AC52" s="147" t="s">
        <v>54</v>
      </c>
      <c r="AD52" s="147" t="str">
        <f t="shared" ref="AD52:AD53" si="4">IF(ISBLANK(Y52),"",IFERROR(LOOKUP(Y52,FY_dates, inter_label),Y52))</f>
        <v>FY23 inter</v>
      </c>
      <c r="AE52" s="147" t="str">
        <f t="shared" ref="AE52:AE53" si="5">IF(ISBLANK(AB52),"",IFERROR(LOOKUP(AB52,FY_dates, intra_label),AB52))</f>
        <v>FY23 intra</v>
      </c>
      <c r="AF52" s="147" t="s">
        <v>314</v>
      </c>
      <c r="AG52" s="147">
        <v>44483</v>
      </c>
      <c r="AH52" s="147" t="s">
        <v>217</v>
      </c>
      <c r="AI52" s="147">
        <v>44483</v>
      </c>
      <c r="AJ52" s="147"/>
      <c r="AK52" s="147"/>
    </row>
    <row r="53" spans="1:37" s="9" customFormat="1" ht="31.5">
      <c r="A53" s="320">
        <v>1.2</v>
      </c>
      <c r="B53" s="48"/>
      <c r="C53" s="1" t="s">
        <v>444</v>
      </c>
      <c r="D53" s="1" t="s">
        <v>447</v>
      </c>
      <c r="E53" s="38"/>
      <c r="F53" s="38"/>
      <c r="G53" s="38"/>
      <c r="H53" s="38">
        <v>452</v>
      </c>
      <c r="I53" s="318">
        <f>SUM(H53/7.48052)</f>
        <v>60.423606915027293</v>
      </c>
      <c r="J53" s="180">
        <v>6.8</v>
      </c>
      <c r="K53" s="4">
        <f t="shared" ref="K53" si="6">IF(ISERROR(SEARCH("totals", C53)),H53*J53, "")</f>
        <v>3073.6</v>
      </c>
      <c r="L53" s="115" t="s">
        <v>246</v>
      </c>
      <c r="M53" s="40"/>
      <c r="N53" s="10"/>
      <c r="O53" s="156"/>
      <c r="P53" s="151"/>
      <c r="Q53" s="169"/>
      <c r="R53" s="151"/>
      <c r="S53" s="153"/>
      <c r="T53" s="153"/>
      <c r="U53" s="153"/>
      <c r="V53" s="155"/>
      <c r="W53" s="76"/>
      <c r="X53" s="155"/>
      <c r="Y53" s="156">
        <v>44866</v>
      </c>
      <c r="Z53" s="157"/>
      <c r="AA53" s="163" t="s">
        <v>53</v>
      </c>
      <c r="AB53" s="156">
        <v>44896</v>
      </c>
      <c r="AC53" s="147" t="s">
        <v>54</v>
      </c>
      <c r="AD53" s="147" t="str">
        <f t="shared" si="4"/>
        <v>FY23 inter</v>
      </c>
      <c r="AE53" s="147" t="str">
        <f t="shared" si="5"/>
        <v>FY23 intra</v>
      </c>
      <c r="AF53" s="147" t="s">
        <v>314</v>
      </c>
      <c r="AG53" s="147">
        <v>44483</v>
      </c>
      <c r="AH53" s="147" t="s">
        <v>217</v>
      </c>
      <c r="AI53" s="147">
        <v>44483</v>
      </c>
      <c r="AJ53" s="147"/>
      <c r="AK53" s="147"/>
    </row>
    <row r="54" spans="1:37" ht="15.95" customHeight="1">
      <c r="A54" s="150"/>
      <c r="B54" s="83"/>
      <c r="C54" s="334" t="s">
        <v>423</v>
      </c>
      <c r="D54" s="334"/>
      <c r="E54" s="84"/>
      <c r="F54" s="84"/>
      <c r="G54" s="84"/>
      <c r="H54" s="84"/>
      <c r="I54" s="221">
        <f>SUM(I37:I53)</f>
        <v>11173.701933773271</v>
      </c>
      <c r="J54" s="221"/>
      <c r="K54" s="221">
        <f>SUM(K37:K53)</f>
        <v>151220.4</v>
      </c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80"/>
      <c r="X54" s="9"/>
      <c r="Y54" s="9"/>
      <c r="Z54" s="80"/>
      <c r="AA54" s="9"/>
      <c r="AB54" s="9"/>
      <c r="AC54" s="9"/>
      <c r="AD54" s="150" t="str" cm="1">
        <f t="array" ref="AD54:AD56">_xlfn.UNIQUE(AD37:AD53)</f>
        <v>In McMurdo</v>
      </c>
      <c r="AE54" s="150" t="str" cm="1">
        <f t="array" ref="AE54">_xlfn.UNIQUE(AE37:AE53)</f>
        <v>FY23 intra</v>
      </c>
      <c r="AF54" s="9"/>
      <c r="AG54" s="9"/>
    </row>
    <row r="55" spans="1:37" ht="15.75">
      <c r="A55" s="216"/>
      <c r="B55" s="83"/>
      <c r="C55" s="336"/>
      <c r="D55" s="336"/>
      <c r="E55" s="167"/>
      <c r="F55" s="167"/>
      <c r="G55" s="167"/>
      <c r="H55" s="167"/>
      <c r="I55" s="114"/>
      <c r="J55" s="114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80"/>
      <c r="X55" s="9"/>
      <c r="Y55" s="9"/>
      <c r="Z55" s="80"/>
      <c r="AA55" s="9"/>
      <c r="AB55" s="9"/>
      <c r="AC55" s="9"/>
      <c r="AD55" s="150" t="str">
        <v>FY22 inter</v>
      </c>
      <c r="AE55" s="150"/>
      <c r="AF55" s="9"/>
      <c r="AG55" s="9"/>
    </row>
    <row r="56" spans="1:37" ht="15.75">
      <c r="A56" s="86"/>
      <c r="B56" s="86"/>
      <c r="C56" s="85"/>
      <c r="D56" s="85"/>
      <c r="E56" s="167"/>
      <c r="F56" s="167"/>
      <c r="G56" s="167"/>
      <c r="H56" s="167"/>
      <c r="I56" s="114"/>
      <c r="J56" s="114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80"/>
      <c r="X56" s="9"/>
      <c r="Y56" s="9"/>
      <c r="Z56" s="80"/>
      <c r="AA56" s="9"/>
      <c r="AB56" s="9"/>
      <c r="AC56" s="9"/>
      <c r="AD56" s="150" t="str">
        <v>FY23 inter</v>
      </c>
      <c r="AE56" s="150"/>
      <c r="AF56" s="9"/>
      <c r="AG56" s="9"/>
    </row>
    <row r="57" spans="1:37" ht="15.75">
      <c r="A57" s="86"/>
      <c r="B57" s="86"/>
      <c r="C57" s="85"/>
      <c r="D57" s="85"/>
      <c r="E57" s="167"/>
      <c r="F57" s="167"/>
      <c r="G57" s="167"/>
      <c r="H57" s="167"/>
      <c r="I57" s="149"/>
      <c r="J57" s="14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80"/>
      <c r="X57" s="9"/>
      <c r="Y57" s="9"/>
      <c r="Z57" s="80"/>
      <c r="AA57" s="9"/>
      <c r="AB57" s="9"/>
      <c r="AC57" s="9"/>
      <c r="AD57" s="9"/>
      <c r="AE57" s="9"/>
      <c r="AF57" s="9"/>
      <c r="AG57" s="9"/>
    </row>
    <row r="58" spans="1:37" ht="18.75">
      <c r="A58" s="106" t="s">
        <v>116</v>
      </c>
      <c r="B58" s="111"/>
      <c r="C58" s="111"/>
      <c r="D58" s="111"/>
      <c r="E58" s="111"/>
      <c r="F58" s="111"/>
      <c r="G58" s="111"/>
      <c r="H58" s="111"/>
      <c r="I58" s="111"/>
      <c r="J58" s="111"/>
      <c r="K58" s="111"/>
      <c r="L58" s="111"/>
      <c r="M58" s="111"/>
      <c r="N58" s="111"/>
      <c r="O58" s="111"/>
      <c r="P58" s="111"/>
      <c r="Q58" s="111"/>
      <c r="R58" s="111"/>
      <c r="S58" s="111"/>
      <c r="T58" s="111"/>
      <c r="U58" s="111"/>
      <c r="V58" s="111"/>
      <c r="W58" s="111"/>
      <c r="X58" s="111"/>
      <c r="Y58" s="111"/>
      <c r="Z58" s="111"/>
      <c r="AA58" s="111"/>
      <c r="AB58" s="111"/>
      <c r="AC58" s="111"/>
      <c r="AD58" s="111"/>
      <c r="AE58" s="111"/>
      <c r="AF58" s="111"/>
      <c r="AG58" s="111"/>
    </row>
    <row r="59" spans="1:37" ht="94.5">
      <c r="A59" s="28" t="s">
        <v>1</v>
      </c>
      <c r="B59" s="28" t="s">
        <v>2</v>
      </c>
      <c r="C59" s="29" t="s">
        <v>441</v>
      </c>
      <c r="D59" s="30" t="s">
        <v>3</v>
      </c>
      <c r="E59" s="28" t="s">
        <v>4</v>
      </c>
      <c r="F59" s="28" t="s">
        <v>5</v>
      </c>
      <c r="G59" s="28" t="s">
        <v>6</v>
      </c>
      <c r="H59" s="28" t="s">
        <v>7</v>
      </c>
      <c r="I59" s="28" t="s">
        <v>8</v>
      </c>
      <c r="J59" s="28" t="s">
        <v>205</v>
      </c>
      <c r="K59" s="28" t="s">
        <v>206</v>
      </c>
      <c r="L59" s="28" t="s">
        <v>207</v>
      </c>
      <c r="M59" s="28" t="s">
        <v>9</v>
      </c>
      <c r="N59" s="28" t="s">
        <v>10</v>
      </c>
      <c r="O59" s="87" t="s">
        <v>11</v>
      </c>
      <c r="P59" s="31" t="s">
        <v>12</v>
      </c>
      <c r="Q59" s="97" t="s">
        <v>13</v>
      </c>
      <c r="R59" s="31" t="s">
        <v>14</v>
      </c>
      <c r="S59" s="32" t="s">
        <v>15</v>
      </c>
      <c r="T59" s="32" t="s">
        <v>13</v>
      </c>
      <c r="U59" s="32" t="s">
        <v>14</v>
      </c>
      <c r="V59" s="33" t="s">
        <v>16</v>
      </c>
      <c r="W59" s="33" t="s">
        <v>13</v>
      </c>
      <c r="X59" s="33" t="s">
        <v>14</v>
      </c>
      <c r="Y59" s="87" t="s">
        <v>17</v>
      </c>
      <c r="Z59" s="28" t="s">
        <v>45</v>
      </c>
      <c r="AA59" s="28" t="s">
        <v>46</v>
      </c>
      <c r="AB59" s="87" t="s">
        <v>47</v>
      </c>
      <c r="AC59" s="28" t="s">
        <v>48</v>
      </c>
      <c r="AD59" s="28" t="s">
        <v>211</v>
      </c>
      <c r="AE59" s="28" t="s">
        <v>212</v>
      </c>
      <c r="AF59" s="28" t="s">
        <v>213</v>
      </c>
      <c r="AG59" s="28" t="s">
        <v>49</v>
      </c>
      <c r="AH59" s="28" t="s">
        <v>214</v>
      </c>
      <c r="AI59" s="28" t="s">
        <v>49</v>
      </c>
      <c r="AJ59" s="28" t="s">
        <v>50</v>
      </c>
      <c r="AK59" s="28" t="s">
        <v>18</v>
      </c>
    </row>
    <row r="60" spans="1:37" ht="31.5">
      <c r="A60" s="192">
        <v>1.4</v>
      </c>
      <c r="B60" s="51" t="s">
        <v>18</v>
      </c>
      <c r="C60" s="21" t="s">
        <v>117</v>
      </c>
      <c r="D60" s="20" t="s">
        <v>118</v>
      </c>
      <c r="E60" s="36">
        <v>96</v>
      </c>
      <c r="F60" s="36">
        <v>48</v>
      </c>
      <c r="G60" s="36">
        <v>48</v>
      </c>
      <c r="H60" s="23">
        <v>1</v>
      </c>
      <c r="I60" s="22">
        <v>128</v>
      </c>
      <c r="J60" s="22">
        <v>600</v>
      </c>
      <c r="K60" s="4">
        <v>600</v>
      </c>
      <c r="L60" s="36" t="s">
        <v>223</v>
      </c>
      <c r="M60" s="8" t="s">
        <v>62</v>
      </c>
      <c r="N60" s="163" t="s">
        <v>21</v>
      </c>
      <c r="O60" s="156">
        <v>45139</v>
      </c>
      <c r="P60" s="151" t="s">
        <v>29</v>
      </c>
      <c r="Q60" s="169">
        <v>45139</v>
      </c>
      <c r="R60" s="151" t="s">
        <v>23</v>
      </c>
      <c r="S60" s="152" t="s">
        <v>63</v>
      </c>
      <c r="T60" s="153" t="s">
        <v>18</v>
      </c>
      <c r="U60" s="153" t="s">
        <v>64</v>
      </c>
      <c r="V60" s="154" t="s">
        <v>65</v>
      </c>
      <c r="W60" s="155" t="s">
        <v>18</v>
      </c>
      <c r="X60" s="155" t="s">
        <v>66</v>
      </c>
      <c r="Y60" s="156">
        <v>45231</v>
      </c>
      <c r="Z60" s="157" t="s">
        <v>18</v>
      </c>
      <c r="AA60" s="147" t="s">
        <v>67</v>
      </c>
      <c r="AB60" s="156">
        <v>45261</v>
      </c>
      <c r="AC60" s="147" t="s">
        <v>54</v>
      </c>
      <c r="AD60" s="147" t="s">
        <v>357</v>
      </c>
      <c r="AE60" s="147" t="s">
        <v>358</v>
      </c>
      <c r="AF60" s="147" t="s">
        <v>226</v>
      </c>
      <c r="AG60" s="147">
        <v>44481</v>
      </c>
      <c r="AH60" s="147" t="s">
        <v>227</v>
      </c>
      <c r="AI60" s="147">
        <v>44481</v>
      </c>
      <c r="AJ60" s="147" t="s">
        <v>18</v>
      </c>
      <c r="AK60" s="147" t="s">
        <v>18</v>
      </c>
    </row>
    <row r="61" spans="1:37" ht="31.5">
      <c r="A61" s="192">
        <v>1.4</v>
      </c>
      <c r="B61" s="51" t="s">
        <v>18</v>
      </c>
      <c r="C61" s="21" t="s">
        <v>119</v>
      </c>
      <c r="D61" s="1" t="s">
        <v>120</v>
      </c>
      <c r="E61" s="36">
        <v>96</v>
      </c>
      <c r="F61" s="36">
        <v>48</v>
      </c>
      <c r="G61" s="36">
        <v>48</v>
      </c>
      <c r="H61" s="23">
        <v>1</v>
      </c>
      <c r="I61" s="22">
        <v>128</v>
      </c>
      <c r="J61" s="22">
        <v>1200</v>
      </c>
      <c r="K61" s="4">
        <v>1200</v>
      </c>
      <c r="L61" s="36" t="s">
        <v>223</v>
      </c>
      <c r="M61" s="8" t="s">
        <v>229</v>
      </c>
      <c r="N61" s="163" t="s">
        <v>21</v>
      </c>
      <c r="O61" s="156">
        <v>45078</v>
      </c>
      <c r="P61" s="151" t="s">
        <v>29</v>
      </c>
      <c r="Q61" s="169">
        <v>45139</v>
      </c>
      <c r="R61" s="151" t="s">
        <v>23</v>
      </c>
      <c r="S61" s="152" t="s">
        <v>63</v>
      </c>
      <c r="T61" s="153" t="s">
        <v>18</v>
      </c>
      <c r="U61" s="153" t="s">
        <v>64</v>
      </c>
      <c r="V61" s="154" t="s">
        <v>65</v>
      </c>
      <c r="W61" s="155" t="s">
        <v>18</v>
      </c>
      <c r="X61" s="155" t="s">
        <v>66</v>
      </c>
      <c r="Y61" s="156">
        <v>45231</v>
      </c>
      <c r="Z61" s="157" t="s">
        <v>18</v>
      </c>
      <c r="AA61" s="163" t="s">
        <v>67</v>
      </c>
      <c r="AB61" s="156">
        <v>45261</v>
      </c>
      <c r="AC61" s="147" t="s">
        <v>54</v>
      </c>
      <c r="AD61" s="147" t="s">
        <v>357</v>
      </c>
      <c r="AE61" s="147" t="s">
        <v>358</v>
      </c>
      <c r="AF61" s="147" t="s">
        <v>226</v>
      </c>
      <c r="AG61" s="147">
        <v>44481</v>
      </c>
      <c r="AH61" s="147" t="s">
        <v>227</v>
      </c>
      <c r="AI61" s="147">
        <v>44481</v>
      </c>
      <c r="AJ61" s="147" t="s">
        <v>230</v>
      </c>
      <c r="AK61" s="147" t="s">
        <v>18</v>
      </c>
    </row>
    <row r="62" spans="1:37" ht="31.5">
      <c r="A62" s="187">
        <v>1.2</v>
      </c>
      <c r="B62" s="48" t="s">
        <v>18</v>
      </c>
      <c r="C62" s="1" t="s">
        <v>121</v>
      </c>
      <c r="D62" s="3" t="s">
        <v>122</v>
      </c>
      <c r="E62" s="23">
        <v>72</v>
      </c>
      <c r="F62" s="23">
        <v>72</v>
      </c>
      <c r="G62" s="23">
        <v>72</v>
      </c>
      <c r="H62" s="23">
        <v>1</v>
      </c>
      <c r="I62" s="22">
        <v>216</v>
      </c>
      <c r="J62" s="22">
        <v>3000</v>
      </c>
      <c r="K62" s="4">
        <v>3000</v>
      </c>
      <c r="L62" s="23" t="s">
        <v>215</v>
      </c>
      <c r="M62" s="6" t="s">
        <v>18</v>
      </c>
      <c r="N62" s="163" t="s">
        <v>21</v>
      </c>
      <c r="O62" s="156" t="s">
        <v>18</v>
      </c>
      <c r="P62" s="151" t="s">
        <v>80</v>
      </c>
      <c r="Q62" s="169">
        <v>44880</v>
      </c>
      <c r="R62" s="151" t="s">
        <v>23</v>
      </c>
      <c r="S62" s="153" t="s">
        <v>24</v>
      </c>
      <c r="T62" s="153" t="s">
        <v>18</v>
      </c>
      <c r="U62" s="153" t="s">
        <v>25</v>
      </c>
      <c r="V62" s="155" t="s">
        <v>25</v>
      </c>
      <c r="W62" s="155" t="s">
        <v>18</v>
      </c>
      <c r="X62" s="155" t="s">
        <v>26</v>
      </c>
      <c r="Y62" s="162">
        <v>45328</v>
      </c>
      <c r="Z62" s="157" t="s">
        <v>18</v>
      </c>
      <c r="AA62" s="147" t="s">
        <v>53</v>
      </c>
      <c r="AB62" s="156">
        <v>45334</v>
      </c>
      <c r="AC62" s="147" t="s">
        <v>76</v>
      </c>
      <c r="AD62" s="147" t="s">
        <v>357</v>
      </c>
      <c r="AE62" s="147" t="s">
        <v>358</v>
      </c>
      <c r="AF62" s="147" t="s">
        <v>216</v>
      </c>
      <c r="AG62" s="147">
        <v>44477</v>
      </c>
      <c r="AH62" s="147" t="s">
        <v>217</v>
      </c>
      <c r="AI62" s="147">
        <v>44477</v>
      </c>
      <c r="AJ62" s="147" t="s">
        <v>123</v>
      </c>
      <c r="AK62" s="147" t="s">
        <v>18</v>
      </c>
    </row>
    <row r="63" spans="1:37" ht="31.5">
      <c r="A63" s="187">
        <v>1.2</v>
      </c>
      <c r="B63" s="49" t="s">
        <v>18</v>
      </c>
      <c r="C63" s="3" t="s">
        <v>124</v>
      </c>
      <c r="D63" s="3" t="s">
        <v>125</v>
      </c>
      <c r="E63" s="23">
        <v>83</v>
      </c>
      <c r="F63" s="23">
        <v>83</v>
      </c>
      <c r="G63" s="23">
        <v>61</v>
      </c>
      <c r="H63" s="23">
        <v>1</v>
      </c>
      <c r="I63" s="22">
        <v>243.1880787037037</v>
      </c>
      <c r="J63" s="22">
        <v>6835</v>
      </c>
      <c r="K63" s="4">
        <v>6835</v>
      </c>
      <c r="L63" s="23" t="s">
        <v>215</v>
      </c>
      <c r="M63" s="6" t="s">
        <v>18</v>
      </c>
      <c r="N63" s="163" t="s">
        <v>21</v>
      </c>
      <c r="O63" s="156" t="s">
        <v>18</v>
      </c>
      <c r="P63" s="151" t="s">
        <v>80</v>
      </c>
      <c r="Q63" s="169">
        <v>44880</v>
      </c>
      <c r="R63" s="151" t="s">
        <v>23</v>
      </c>
      <c r="S63" s="153" t="s">
        <v>24</v>
      </c>
      <c r="T63" s="153" t="s">
        <v>18</v>
      </c>
      <c r="U63" s="153" t="s">
        <v>25</v>
      </c>
      <c r="V63" s="155" t="s">
        <v>25</v>
      </c>
      <c r="W63" s="155" t="s">
        <v>18</v>
      </c>
      <c r="X63" s="155" t="s">
        <v>26</v>
      </c>
      <c r="Y63" s="162">
        <v>45328</v>
      </c>
      <c r="Z63" s="157" t="s">
        <v>18</v>
      </c>
      <c r="AA63" s="147" t="s">
        <v>53</v>
      </c>
      <c r="AB63" s="156">
        <v>45334</v>
      </c>
      <c r="AC63" s="147" t="s">
        <v>76</v>
      </c>
      <c r="AD63" s="147" t="s">
        <v>357</v>
      </c>
      <c r="AE63" s="147" t="s">
        <v>358</v>
      </c>
      <c r="AF63" s="147" t="s">
        <v>216</v>
      </c>
      <c r="AG63" s="147">
        <v>44477</v>
      </c>
      <c r="AH63" s="147" t="s">
        <v>217</v>
      </c>
      <c r="AI63" s="147">
        <v>44477</v>
      </c>
      <c r="AJ63" s="147" t="s">
        <v>123</v>
      </c>
      <c r="AK63" s="147" t="s">
        <v>18</v>
      </c>
    </row>
    <row r="64" spans="1:37" ht="47.25">
      <c r="A64" s="187">
        <v>1.2</v>
      </c>
      <c r="B64" s="48" t="s">
        <v>18</v>
      </c>
      <c r="C64" s="3" t="s">
        <v>126</v>
      </c>
      <c r="D64" s="3" t="s">
        <v>127</v>
      </c>
      <c r="E64" s="4">
        <v>96</v>
      </c>
      <c r="F64" s="4">
        <v>48</v>
      </c>
      <c r="G64" s="4">
        <v>48</v>
      </c>
      <c r="H64" s="23">
        <v>1</v>
      </c>
      <c r="I64" s="22">
        <v>128</v>
      </c>
      <c r="J64" s="22">
        <v>3000</v>
      </c>
      <c r="K64" s="4">
        <v>3000</v>
      </c>
      <c r="L64" s="23" t="s">
        <v>223</v>
      </c>
      <c r="M64" s="6" t="s">
        <v>62</v>
      </c>
      <c r="N64" s="163" t="s">
        <v>21</v>
      </c>
      <c r="O64" s="156" t="s">
        <v>18</v>
      </c>
      <c r="P64" s="160" t="s">
        <v>29</v>
      </c>
      <c r="Q64" s="169">
        <v>45139</v>
      </c>
      <c r="R64" s="151" t="s">
        <v>23</v>
      </c>
      <c r="S64" s="152" t="s">
        <v>63</v>
      </c>
      <c r="T64" s="153" t="s">
        <v>18</v>
      </c>
      <c r="U64" s="153" t="s">
        <v>64</v>
      </c>
      <c r="V64" s="154" t="s">
        <v>65</v>
      </c>
      <c r="W64" s="155" t="s">
        <v>18</v>
      </c>
      <c r="X64" s="155" t="s">
        <v>66</v>
      </c>
      <c r="Y64" s="156">
        <v>45231</v>
      </c>
      <c r="Z64" s="157" t="s">
        <v>18</v>
      </c>
      <c r="AA64" s="147" t="s">
        <v>67</v>
      </c>
      <c r="AB64" s="156">
        <v>45245</v>
      </c>
      <c r="AC64" s="147" t="s">
        <v>54</v>
      </c>
      <c r="AD64" s="147" t="s">
        <v>357</v>
      </c>
      <c r="AE64" s="147" t="s">
        <v>358</v>
      </c>
      <c r="AF64" s="147" t="s">
        <v>216</v>
      </c>
      <c r="AG64" s="147">
        <v>44477</v>
      </c>
      <c r="AH64" s="147" t="s">
        <v>217</v>
      </c>
      <c r="AI64" s="147">
        <v>44477</v>
      </c>
      <c r="AJ64" s="147" t="s">
        <v>128</v>
      </c>
      <c r="AK64" s="147" t="s">
        <v>18</v>
      </c>
    </row>
    <row r="65" spans="1:37" ht="31.5">
      <c r="A65" s="187">
        <v>1.2</v>
      </c>
      <c r="B65" s="48" t="s">
        <v>18</v>
      </c>
      <c r="C65" s="3" t="s">
        <v>129</v>
      </c>
      <c r="D65" s="172" t="s">
        <v>130</v>
      </c>
      <c r="E65" s="4">
        <v>96</v>
      </c>
      <c r="F65" s="4">
        <v>86</v>
      </c>
      <c r="G65" s="4">
        <v>96</v>
      </c>
      <c r="H65" s="23">
        <v>1</v>
      </c>
      <c r="I65" s="22">
        <v>458.66666666666669</v>
      </c>
      <c r="J65" s="22">
        <v>6500</v>
      </c>
      <c r="K65" s="4">
        <v>6500</v>
      </c>
      <c r="L65" s="23" t="s">
        <v>223</v>
      </c>
      <c r="M65" s="6" t="s">
        <v>18</v>
      </c>
      <c r="N65" s="163" t="s">
        <v>21</v>
      </c>
      <c r="O65" s="156" t="s">
        <v>18</v>
      </c>
      <c r="P65" s="160" t="s">
        <v>29</v>
      </c>
      <c r="Q65" s="169">
        <v>45139</v>
      </c>
      <c r="R65" s="151" t="s">
        <v>23</v>
      </c>
      <c r="S65" s="152" t="s">
        <v>63</v>
      </c>
      <c r="T65" s="153" t="s">
        <v>18</v>
      </c>
      <c r="U65" s="153" t="s">
        <v>64</v>
      </c>
      <c r="V65" s="154" t="s">
        <v>65</v>
      </c>
      <c r="W65" s="155" t="s">
        <v>18</v>
      </c>
      <c r="X65" s="155" t="s">
        <v>66</v>
      </c>
      <c r="Y65" s="156">
        <v>45231</v>
      </c>
      <c r="Z65" s="157" t="s">
        <v>18</v>
      </c>
      <c r="AA65" s="147" t="s">
        <v>67</v>
      </c>
      <c r="AB65" s="156">
        <v>45245</v>
      </c>
      <c r="AC65" s="147" t="s">
        <v>54</v>
      </c>
      <c r="AD65" s="147" t="s">
        <v>357</v>
      </c>
      <c r="AE65" s="147" t="s">
        <v>358</v>
      </c>
      <c r="AF65" s="147" t="s">
        <v>216</v>
      </c>
      <c r="AG65" s="147">
        <v>44477</v>
      </c>
      <c r="AH65" s="147" t="s">
        <v>217</v>
      </c>
      <c r="AI65" s="147">
        <v>44477</v>
      </c>
      <c r="AJ65" s="147" t="s">
        <v>131</v>
      </c>
      <c r="AK65" s="147" t="s">
        <v>18</v>
      </c>
    </row>
    <row r="66" spans="1:37" ht="31.5">
      <c r="A66" s="187">
        <v>1.2</v>
      </c>
      <c r="B66" s="48" t="s">
        <v>18</v>
      </c>
      <c r="C66" s="3" t="s">
        <v>132</v>
      </c>
      <c r="D66" s="172" t="s">
        <v>133</v>
      </c>
      <c r="E66" s="23">
        <v>96</v>
      </c>
      <c r="F66" s="23">
        <v>48</v>
      </c>
      <c r="G66" s="23">
        <v>48</v>
      </c>
      <c r="H66" s="23">
        <v>1</v>
      </c>
      <c r="I66" s="22">
        <v>128</v>
      </c>
      <c r="J66" s="22">
        <v>3000</v>
      </c>
      <c r="K66" s="4">
        <v>3000</v>
      </c>
      <c r="L66" s="148" t="s">
        <v>223</v>
      </c>
      <c r="M66" s="170" t="s">
        <v>18</v>
      </c>
      <c r="N66" s="163" t="s">
        <v>21</v>
      </c>
      <c r="O66" s="156" t="s">
        <v>18</v>
      </c>
      <c r="P66" s="151" t="s">
        <v>80</v>
      </c>
      <c r="Q66" s="169">
        <v>45139</v>
      </c>
      <c r="R66" s="151" t="s">
        <v>23</v>
      </c>
      <c r="S66" s="153" t="s">
        <v>63</v>
      </c>
      <c r="T66" s="153" t="s">
        <v>18</v>
      </c>
      <c r="U66" s="153" t="s">
        <v>134</v>
      </c>
      <c r="V66" s="155" t="s">
        <v>65</v>
      </c>
      <c r="W66" s="155" t="s">
        <v>18</v>
      </c>
      <c r="X66" s="155" t="s">
        <v>66</v>
      </c>
      <c r="Y66" s="156">
        <v>45231</v>
      </c>
      <c r="Z66" s="157" t="s">
        <v>18</v>
      </c>
      <c r="AA66" s="163" t="s">
        <v>67</v>
      </c>
      <c r="AB66" s="156">
        <v>45245</v>
      </c>
      <c r="AC66" s="147" t="s">
        <v>54</v>
      </c>
      <c r="AD66" s="147" t="s">
        <v>357</v>
      </c>
      <c r="AE66" s="147" t="s">
        <v>358</v>
      </c>
      <c r="AF66" s="147" t="s">
        <v>216</v>
      </c>
      <c r="AG66" s="147">
        <v>44477</v>
      </c>
      <c r="AH66" s="147" t="s">
        <v>217</v>
      </c>
      <c r="AI66" s="147">
        <v>44477</v>
      </c>
      <c r="AJ66" s="147" t="s">
        <v>135</v>
      </c>
      <c r="AK66" s="147" t="s">
        <v>18</v>
      </c>
    </row>
    <row r="67" spans="1:37" ht="31.5">
      <c r="A67" s="187">
        <v>1.2</v>
      </c>
      <c r="B67" s="48" t="s">
        <v>18</v>
      </c>
      <c r="C67" s="18" t="s">
        <v>236</v>
      </c>
      <c r="D67" s="172" t="s">
        <v>136</v>
      </c>
      <c r="E67" s="23">
        <v>192</v>
      </c>
      <c r="F67" s="23">
        <v>24</v>
      </c>
      <c r="G67" s="23">
        <v>24</v>
      </c>
      <c r="H67" s="23">
        <v>1</v>
      </c>
      <c r="I67" s="22">
        <v>64</v>
      </c>
      <c r="J67" s="22">
        <v>1060</v>
      </c>
      <c r="K67" s="4">
        <v>1060</v>
      </c>
      <c r="L67" s="148" t="s">
        <v>215</v>
      </c>
      <c r="M67" s="170" t="s">
        <v>62</v>
      </c>
      <c r="N67" s="163" t="s">
        <v>21</v>
      </c>
      <c r="O67" s="156" t="s">
        <v>18</v>
      </c>
      <c r="P67" s="151" t="s">
        <v>80</v>
      </c>
      <c r="Q67" s="169">
        <v>45245</v>
      </c>
      <c r="R67" s="151" t="s">
        <v>23</v>
      </c>
      <c r="S67" s="153" t="s">
        <v>24</v>
      </c>
      <c r="T67" s="153" t="s">
        <v>18</v>
      </c>
      <c r="U67" s="153" t="s">
        <v>25</v>
      </c>
      <c r="V67" s="155" t="s">
        <v>25</v>
      </c>
      <c r="W67" s="155" t="s">
        <v>18</v>
      </c>
      <c r="X67" s="155" t="s">
        <v>26</v>
      </c>
      <c r="Y67" s="162">
        <v>45328</v>
      </c>
      <c r="Z67" s="157" t="s">
        <v>18</v>
      </c>
      <c r="AA67" s="163" t="s">
        <v>67</v>
      </c>
      <c r="AB67" s="156">
        <v>45334</v>
      </c>
      <c r="AC67" s="147" t="s">
        <v>54</v>
      </c>
      <c r="AD67" s="147" t="s">
        <v>357</v>
      </c>
      <c r="AE67" s="147" t="s">
        <v>358</v>
      </c>
      <c r="AF67" s="147" t="s">
        <v>216</v>
      </c>
      <c r="AG67" s="147">
        <v>44477</v>
      </c>
      <c r="AH67" s="147" t="s">
        <v>217</v>
      </c>
      <c r="AI67" s="147">
        <v>44477</v>
      </c>
      <c r="AJ67" s="147" t="s">
        <v>18</v>
      </c>
      <c r="AK67" s="147" t="s">
        <v>18</v>
      </c>
    </row>
    <row r="68" spans="1:37" ht="31.5">
      <c r="A68" s="187">
        <v>1.2</v>
      </c>
      <c r="B68" s="48" t="s">
        <v>18</v>
      </c>
      <c r="C68" s="18" t="s">
        <v>237</v>
      </c>
      <c r="D68" s="172" t="s">
        <v>137</v>
      </c>
      <c r="E68" s="23">
        <v>192</v>
      </c>
      <c r="F68" s="23">
        <v>24</v>
      </c>
      <c r="G68" s="23">
        <v>24</v>
      </c>
      <c r="H68" s="23">
        <v>1</v>
      </c>
      <c r="I68" s="22">
        <v>64</v>
      </c>
      <c r="J68" s="22">
        <v>1060</v>
      </c>
      <c r="K68" s="4">
        <v>1060</v>
      </c>
      <c r="L68" s="148" t="s">
        <v>215</v>
      </c>
      <c r="M68" s="170" t="s">
        <v>62</v>
      </c>
      <c r="N68" s="163" t="s">
        <v>21</v>
      </c>
      <c r="O68" s="156" t="s">
        <v>18</v>
      </c>
      <c r="P68" s="151" t="s">
        <v>80</v>
      </c>
      <c r="Q68" s="169">
        <v>45245</v>
      </c>
      <c r="R68" s="151" t="s">
        <v>23</v>
      </c>
      <c r="S68" s="153" t="s">
        <v>24</v>
      </c>
      <c r="T68" s="153" t="s">
        <v>18</v>
      </c>
      <c r="U68" s="153" t="s">
        <v>25</v>
      </c>
      <c r="V68" s="155" t="s">
        <v>25</v>
      </c>
      <c r="W68" s="155" t="s">
        <v>18</v>
      </c>
      <c r="X68" s="155" t="s">
        <v>26</v>
      </c>
      <c r="Y68" s="162">
        <v>45328</v>
      </c>
      <c r="Z68" s="157" t="s">
        <v>18</v>
      </c>
      <c r="AA68" s="163" t="s">
        <v>67</v>
      </c>
      <c r="AB68" s="156">
        <v>45334</v>
      </c>
      <c r="AC68" s="147" t="s">
        <v>54</v>
      </c>
      <c r="AD68" s="147" t="s">
        <v>357</v>
      </c>
      <c r="AE68" s="147" t="s">
        <v>358</v>
      </c>
      <c r="AF68" s="147" t="s">
        <v>216</v>
      </c>
      <c r="AG68" s="147">
        <v>44477</v>
      </c>
      <c r="AH68" s="147" t="s">
        <v>217</v>
      </c>
      <c r="AI68" s="147">
        <v>44477</v>
      </c>
      <c r="AJ68" s="147" t="s">
        <v>18</v>
      </c>
      <c r="AK68" s="147" t="s">
        <v>18</v>
      </c>
    </row>
    <row r="69" spans="1:37" ht="31.5">
      <c r="A69" s="321">
        <v>1.2</v>
      </c>
      <c r="B69" s="68" t="s">
        <v>18</v>
      </c>
      <c r="C69" s="19" t="s">
        <v>138</v>
      </c>
      <c r="D69" s="19" t="s">
        <v>139</v>
      </c>
      <c r="E69" s="69">
        <v>96</v>
      </c>
      <c r="F69" s="69">
        <v>48</v>
      </c>
      <c r="G69" s="69">
        <v>48</v>
      </c>
      <c r="H69" s="23">
        <v>7</v>
      </c>
      <c r="I69" s="22">
        <v>896</v>
      </c>
      <c r="J69" s="22">
        <v>1000</v>
      </c>
      <c r="K69" s="4">
        <v>7000</v>
      </c>
      <c r="L69" s="178" t="s">
        <v>223</v>
      </c>
      <c r="M69" s="7" t="s">
        <v>18</v>
      </c>
      <c r="N69" s="163" t="s">
        <v>21</v>
      </c>
      <c r="O69" s="156" t="s">
        <v>18</v>
      </c>
      <c r="P69" s="160" t="s">
        <v>29</v>
      </c>
      <c r="Q69" s="169">
        <v>45245</v>
      </c>
      <c r="R69" s="151" t="s">
        <v>23</v>
      </c>
      <c r="S69" s="152" t="s">
        <v>24</v>
      </c>
      <c r="T69" s="153" t="s">
        <v>18</v>
      </c>
      <c r="U69" s="153" t="s">
        <v>25</v>
      </c>
      <c r="V69" s="155" t="s">
        <v>25</v>
      </c>
      <c r="W69" s="155" t="s">
        <v>18</v>
      </c>
      <c r="X69" s="155" t="s">
        <v>26</v>
      </c>
      <c r="Y69" s="162">
        <v>45328</v>
      </c>
      <c r="Z69" s="157" t="s">
        <v>18</v>
      </c>
      <c r="AA69" s="163" t="s">
        <v>67</v>
      </c>
      <c r="AB69" s="156">
        <v>45337</v>
      </c>
      <c r="AC69" s="147" t="s">
        <v>54</v>
      </c>
      <c r="AD69" s="147" t="s">
        <v>357</v>
      </c>
      <c r="AE69" s="147" t="s">
        <v>358</v>
      </c>
      <c r="AF69" s="147" t="s">
        <v>227</v>
      </c>
      <c r="AG69" s="147">
        <v>44461</v>
      </c>
      <c r="AH69" s="147" t="s">
        <v>217</v>
      </c>
      <c r="AI69" s="147">
        <v>44461</v>
      </c>
      <c r="AJ69" s="147" t="s">
        <v>18</v>
      </c>
      <c r="AK69" s="147" t="s">
        <v>18</v>
      </c>
    </row>
    <row r="70" spans="1:37" ht="31.5">
      <c r="A70" s="321">
        <v>1.2</v>
      </c>
      <c r="B70" s="68" t="s">
        <v>18</v>
      </c>
      <c r="C70" s="19" t="s">
        <v>140</v>
      </c>
      <c r="D70" s="19" t="s">
        <v>141</v>
      </c>
      <c r="E70" s="69">
        <v>36</v>
      </c>
      <c r="F70" s="69">
        <v>24</v>
      </c>
      <c r="G70" s="69">
        <v>24</v>
      </c>
      <c r="H70" s="23">
        <v>7</v>
      </c>
      <c r="I70" s="22">
        <v>84</v>
      </c>
      <c r="J70" s="22">
        <v>785.71428571428567</v>
      </c>
      <c r="K70" s="4">
        <v>5500</v>
      </c>
      <c r="L70" s="69" t="s">
        <v>223</v>
      </c>
      <c r="M70" s="7" t="s">
        <v>18</v>
      </c>
      <c r="N70" s="163" t="s">
        <v>21</v>
      </c>
      <c r="O70" s="156" t="s">
        <v>18</v>
      </c>
      <c r="P70" s="160" t="s">
        <v>29</v>
      </c>
      <c r="Q70" s="169">
        <v>45245</v>
      </c>
      <c r="R70" s="151" t="s">
        <v>23</v>
      </c>
      <c r="S70" s="152" t="s">
        <v>24</v>
      </c>
      <c r="T70" s="153" t="s">
        <v>18</v>
      </c>
      <c r="U70" s="153" t="s">
        <v>25</v>
      </c>
      <c r="V70" s="155" t="s">
        <v>25</v>
      </c>
      <c r="W70" s="155" t="s">
        <v>18</v>
      </c>
      <c r="X70" s="155" t="s">
        <v>26</v>
      </c>
      <c r="Y70" s="162">
        <v>45328</v>
      </c>
      <c r="Z70" s="157" t="s">
        <v>18</v>
      </c>
      <c r="AA70" s="163" t="s">
        <v>67</v>
      </c>
      <c r="AB70" s="156">
        <v>45337</v>
      </c>
      <c r="AC70" s="147" t="s">
        <v>54</v>
      </c>
      <c r="AD70" s="147" t="s">
        <v>357</v>
      </c>
      <c r="AE70" s="147" t="s">
        <v>358</v>
      </c>
      <c r="AF70" s="147" t="s">
        <v>227</v>
      </c>
      <c r="AG70" s="147">
        <v>44461</v>
      </c>
      <c r="AH70" s="147" t="s">
        <v>217</v>
      </c>
      <c r="AI70" s="147">
        <v>44461</v>
      </c>
      <c r="AJ70" s="147" t="s">
        <v>18</v>
      </c>
      <c r="AK70" s="147" t="s">
        <v>18</v>
      </c>
    </row>
    <row r="71" spans="1:37" ht="31.5">
      <c r="A71" s="187">
        <v>1.5</v>
      </c>
      <c r="B71" s="48" t="s">
        <v>18</v>
      </c>
      <c r="C71" s="3" t="s">
        <v>240</v>
      </c>
      <c r="D71" s="3" t="s">
        <v>403</v>
      </c>
      <c r="E71" s="23">
        <v>58</v>
      </c>
      <c r="F71" s="23">
        <v>38</v>
      </c>
      <c r="G71" s="148">
        <v>41</v>
      </c>
      <c r="H71" s="23">
        <v>1</v>
      </c>
      <c r="I71" s="22">
        <v>52.293981481481481</v>
      </c>
      <c r="J71" s="22">
        <v>836</v>
      </c>
      <c r="K71" s="4">
        <v>836</v>
      </c>
      <c r="L71" s="23" t="s">
        <v>242</v>
      </c>
      <c r="M71" s="6" t="s">
        <v>243</v>
      </c>
      <c r="N71" s="163" t="s">
        <v>21</v>
      </c>
      <c r="O71" s="156" t="s">
        <v>18</v>
      </c>
      <c r="P71" s="160" t="s">
        <v>29</v>
      </c>
      <c r="Q71" s="169">
        <v>45139</v>
      </c>
      <c r="R71" s="151" t="s">
        <v>23</v>
      </c>
      <c r="S71" s="152" t="s">
        <v>63</v>
      </c>
      <c r="T71" s="153" t="s">
        <v>18</v>
      </c>
      <c r="U71" s="153" t="s">
        <v>64</v>
      </c>
      <c r="V71" s="155" t="s">
        <v>65</v>
      </c>
      <c r="W71" s="155" t="s">
        <v>18</v>
      </c>
      <c r="X71" s="155" t="s">
        <v>66</v>
      </c>
      <c r="Y71" s="156">
        <v>45231</v>
      </c>
      <c r="Z71" s="157" t="s">
        <v>18</v>
      </c>
      <c r="AA71" s="147" t="s">
        <v>67</v>
      </c>
      <c r="AB71" s="156">
        <v>45275</v>
      </c>
      <c r="AC71" s="147" t="s">
        <v>54</v>
      </c>
      <c r="AD71" s="147" t="s">
        <v>357</v>
      </c>
      <c r="AE71" s="147" t="s">
        <v>358</v>
      </c>
      <c r="AF71" s="147" t="s">
        <v>244</v>
      </c>
      <c r="AG71" s="147">
        <v>44482</v>
      </c>
      <c r="AH71" s="147" t="s">
        <v>227</v>
      </c>
      <c r="AI71" s="147">
        <v>44482</v>
      </c>
      <c r="AJ71" s="147"/>
      <c r="AK71" s="147"/>
    </row>
    <row r="72" spans="1:37" ht="63">
      <c r="A72" s="187">
        <v>1.3</v>
      </c>
      <c r="B72" s="48" t="s">
        <v>18</v>
      </c>
      <c r="C72" s="3" t="s">
        <v>143</v>
      </c>
      <c r="D72" s="3" t="s">
        <v>404</v>
      </c>
      <c r="E72" s="23">
        <v>63</v>
      </c>
      <c r="F72" s="23">
        <v>40</v>
      </c>
      <c r="G72" s="23">
        <v>42</v>
      </c>
      <c r="H72" s="23">
        <v>1</v>
      </c>
      <c r="I72" s="22">
        <v>61.25</v>
      </c>
      <c r="J72" s="22">
        <v>677</v>
      </c>
      <c r="K72" s="4">
        <v>677</v>
      </c>
      <c r="L72" s="148" t="s">
        <v>246</v>
      </c>
      <c r="M72" s="6" t="s">
        <v>243</v>
      </c>
      <c r="N72" s="10" t="s">
        <v>247</v>
      </c>
      <c r="O72" s="156" t="s">
        <v>18</v>
      </c>
      <c r="P72" s="160" t="s">
        <v>29</v>
      </c>
      <c r="Q72" s="169">
        <v>45139</v>
      </c>
      <c r="R72" s="151" t="s">
        <v>23</v>
      </c>
      <c r="S72" s="152" t="s">
        <v>63</v>
      </c>
      <c r="T72" s="153" t="s">
        <v>18</v>
      </c>
      <c r="U72" s="153" t="s">
        <v>64</v>
      </c>
      <c r="V72" s="155" t="s">
        <v>65</v>
      </c>
      <c r="W72" s="155" t="s">
        <v>18</v>
      </c>
      <c r="X72" s="155" t="s">
        <v>66</v>
      </c>
      <c r="Y72" s="156">
        <v>45231</v>
      </c>
      <c r="Z72" s="157" t="s">
        <v>18</v>
      </c>
      <c r="AA72" s="163" t="s">
        <v>67</v>
      </c>
      <c r="AB72" s="156">
        <v>45275</v>
      </c>
      <c r="AC72" s="182" t="s">
        <v>54</v>
      </c>
      <c r="AD72" s="147" t="s">
        <v>357</v>
      </c>
      <c r="AE72" s="147" t="s">
        <v>358</v>
      </c>
      <c r="AF72" s="147" t="s">
        <v>248</v>
      </c>
      <c r="AG72" s="147">
        <v>44482</v>
      </c>
      <c r="AH72" s="147" t="s">
        <v>227</v>
      </c>
      <c r="AI72" s="147">
        <v>44482</v>
      </c>
      <c r="AJ72" s="147" t="s">
        <v>249</v>
      </c>
      <c r="AK72" s="147" t="s">
        <v>18</v>
      </c>
    </row>
    <row r="73" spans="1:37" ht="31.5">
      <c r="A73" s="187">
        <v>1.2</v>
      </c>
      <c r="B73" s="70" t="s">
        <v>18</v>
      </c>
      <c r="C73" s="1" t="s">
        <v>144</v>
      </c>
      <c r="D73" s="1" t="s">
        <v>145</v>
      </c>
      <c r="E73" s="38">
        <v>48</v>
      </c>
      <c r="F73" s="38">
        <v>48</v>
      </c>
      <c r="G73" s="38">
        <v>48</v>
      </c>
      <c r="H73" s="23">
        <v>1</v>
      </c>
      <c r="I73" s="22">
        <v>64</v>
      </c>
      <c r="J73" s="22">
        <v>1500</v>
      </c>
      <c r="K73" s="4">
        <v>1500</v>
      </c>
      <c r="L73" s="177" t="s">
        <v>223</v>
      </c>
      <c r="M73" s="173" t="s">
        <v>62</v>
      </c>
      <c r="N73" s="163" t="s">
        <v>21</v>
      </c>
      <c r="O73" s="156" t="s">
        <v>18</v>
      </c>
      <c r="P73" s="151" t="s">
        <v>29</v>
      </c>
      <c r="Q73" s="169">
        <v>45139</v>
      </c>
      <c r="R73" s="151" t="s">
        <v>23</v>
      </c>
      <c r="S73" s="152" t="s">
        <v>63</v>
      </c>
      <c r="T73" s="153" t="s">
        <v>18</v>
      </c>
      <c r="U73" s="153" t="s">
        <v>64</v>
      </c>
      <c r="V73" s="155" t="s">
        <v>65</v>
      </c>
      <c r="W73" s="155" t="s">
        <v>18</v>
      </c>
      <c r="X73" s="155" t="s">
        <v>66</v>
      </c>
      <c r="Y73" s="156">
        <v>45231</v>
      </c>
      <c r="Z73" s="157" t="s">
        <v>18</v>
      </c>
      <c r="AA73" s="163" t="s">
        <v>67</v>
      </c>
      <c r="AB73" s="156">
        <v>45261</v>
      </c>
      <c r="AC73" s="147" t="s">
        <v>54</v>
      </c>
      <c r="AD73" s="147" t="s">
        <v>357</v>
      </c>
      <c r="AE73" s="147" t="s">
        <v>358</v>
      </c>
      <c r="AF73" s="147" t="s">
        <v>251</v>
      </c>
      <c r="AG73" s="147">
        <v>44477</v>
      </c>
      <c r="AH73" s="147" t="s">
        <v>227</v>
      </c>
      <c r="AI73" s="147">
        <v>44477</v>
      </c>
      <c r="AJ73" s="147" t="s">
        <v>18</v>
      </c>
      <c r="AK73" s="147" t="s">
        <v>18</v>
      </c>
    </row>
    <row r="74" spans="1:37" ht="63">
      <c r="A74" s="192">
        <v>1.4</v>
      </c>
      <c r="B74" s="51" t="s">
        <v>18</v>
      </c>
      <c r="C74" s="20" t="s">
        <v>146</v>
      </c>
      <c r="D74" s="20" t="s">
        <v>147</v>
      </c>
      <c r="E74" s="36">
        <v>72</v>
      </c>
      <c r="F74" s="36">
        <v>48</v>
      </c>
      <c r="G74" s="36">
        <v>48</v>
      </c>
      <c r="H74" s="23">
        <v>2</v>
      </c>
      <c r="I74" s="4">
        <v>192</v>
      </c>
      <c r="J74" s="4">
        <v>1000</v>
      </c>
      <c r="K74" s="4">
        <v>2000</v>
      </c>
      <c r="L74" s="36" t="s">
        <v>223</v>
      </c>
      <c r="M74" s="124" t="s">
        <v>270</v>
      </c>
      <c r="N74" s="163" t="s">
        <v>89</v>
      </c>
      <c r="O74" s="156">
        <v>44985</v>
      </c>
      <c r="P74" s="151" t="s">
        <v>90</v>
      </c>
      <c r="Q74" s="169">
        <v>45031</v>
      </c>
      <c r="R74" s="151" t="s">
        <v>23</v>
      </c>
      <c r="S74" s="153" t="s">
        <v>24</v>
      </c>
      <c r="T74" s="153" t="s">
        <v>18</v>
      </c>
      <c r="U74" s="153" t="s">
        <v>25</v>
      </c>
      <c r="V74" s="155" t="s">
        <v>25</v>
      </c>
      <c r="W74" s="155" t="s">
        <v>18</v>
      </c>
      <c r="X74" s="155" t="s">
        <v>26</v>
      </c>
      <c r="Y74" s="162">
        <v>45328</v>
      </c>
      <c r="Z74" s="157" t="s">
        <v>18</v>
      </c>
      <c r="AA74" s="163" t="s">
        <v>67</v>
      </c>
      <c r="AB74" s="156">
        <v>45337</v>
      </c>
      <c r="AC74" s="147" t="s">
        <v>54</v>
      </c>
      <c r="AD74" s="147" t="s">
        <v>357</v>
      </c>
      <c r="AE74" s="147" t="s">
        <v>358</v>
      </c>
      <c r="AF74" s="147" t="s">
        <v>266</v>
      </c>
      <c r="AG74" s="147">
        <v>44459</v>
      </c>
      <c r="AH74" s="147" t="s">
        <v>227</v>
      </c>
      <c r="AI74" s="147">
        <v>44480</v>
      </c>
      <c r="AJ74" s="182" t="s">
        <v>448</v>
      </c>
      <c r="AK74" s="147" t="s">
        <v>18</v>
      </c>
    </row>
    <row r="75" spans="1:37" ht="63">
      <c r="A75" s="192">
        <v>1.4</v>
      </c>
      <c r="B75" s="93" t="s">
        <v>18</v>
      </c>
      <c r="C75" s="20" t="s">
        <v>148</v>
      </c>
      <c r="D75" s="20" t="s">
        <v>405</v>
      </c>
      <c r="E75" s="36">
        <v>72</v>
      </c>
      <c r="F75" s="36">
        <v>48</v>
      </c>
      <c r="G75" s="36">
        <v>48</v>
      </c>
      <c r="H75" s="23">
        <v>5</v>
      </c>
      <c r="I75" s="4">
        <v>480</v>
      </c>
      <c r="J75" s="4">
        <v>1000</v>
      </c>
      <c r="K75" s="4">
        <v>5000</v>
      </c>
      <c r="L75" s="36" t="s">
        <v>223</v>
      </c>
      <c r="M75" s="170" t="s">
        <v>270</v>
      </c>
      <c r="N75" s="163" t="s">
        <v>89</v>
      </c>
      <c r="O75" s="156">
        <v>45068</v>
      </c>
      <c r="P75" s="151" t="s">
        <v>90</v>
      </c>
      <c r="Q75" s="169">
        <v>45092</v>
      </c>
      <c r="R75" s="151" t="s">
        <v>23</v>
      </c>
      <c r="S75" s="153" t="s">
        <v>24</v>
      </c>
      <c r="T75" s="153" t="s">
        <v>18</v>
      </c>
      <c r="U75" s="153" t="s">
        <v>25</v>
      </c>
      <c r="V75" s="155" t="s">
        <v>25</v>
      </c>
      <c r="W75" s="155" t="s">
        <v>18</v>
      </c>
      <c r="X75" s="155" t="s">
        <v>26</v>
      </c>
      <c r="Y75" s="162">
        <v>45328</v>
      </c>
      <c r="Z75" s="157" t="s">
        <v>18</v>
      </c>
      <c r="AA75" s="163" t="s">
        <v>53</v>
      </c>
      <c r="AB75" s="156">
        <v>45621</v>
      </c>
      <c r="AC75" s="147" t="s">
        <v>54</v>
      </c>
      <c r="AD75" s="147" t="s">
        <v>357</v>
      </c>
      <c r="AE75" s="147" t="s">
        <v>360</v>
      </c>
      <c r="AF75" s="147" t="s">
        <v>266</v>
      </c>
      <c r="AG75" s="147">
        <v>44459</v>
      </c>
      <c r="AH75" s="147" t="s">
        <v>227</v>
      </c>
      <c r="AI75" s="147">
        <v>20</v>
      </c>
      <c r="AJ75" s="147" t="s">
        <v>272</v>
      </c>
      <c r="AK75" s="147" t="s">
        <v>18</v>
      </c>
    </row>
    <row r="76" spans="1:37" ht="31.5">
      <c r="A76" s="192">
        <v>1.4</v>
      </c>
      <c r="B76" s="51" t="s">
        <v>18</v>
      </c>
      <c r="C76" s="20" t="s">
        <v>149</v>
      </c>
      <c r="D76" s="20" t="s">
        <v>406</v>
      </c>
      <c r="E76" s="36">
        <v>47</v>
      </c>
      <c r="F76" s="36">
        <v>47</v>
      </c>
      <c r="G76" s="36">
        <v>39</v>
      </c>
      <c r="H76" s="23">
        <v>7</v>
      </c>
      <c r="I76" s="4">
        <v>348.99131944444446</v>
      </c>
      <c r="J76" s="4">
        <v>766</v>
      </c>
      <c r="K76" s="4">
        <v>5362</v>
      </c>
      <c r="L76" s="36" t="s">
        <v>246</v>
      </c>
      <c r="M76" s="124" t="s">
        <v>270</v>
      </c>
      <c r="N76" s="163" t="s">
        <v>89</v>
      </c>
      <c r="O76" s="156">
        <v>45017</v>
      </c>
      <c r="P76" s="151" t="s">
        <v>90</v>
      </c>
      <c r="Q76" s="169">
        <v>45031</v>
      </c>
      <c r="R76" s="151" t="s">
        <v>23</v>
      </c>
      <c r="S76" s="153" t="s">
        <v>24</v>
      </c>
      <c r="T76" s="153" t="s">
        <v>18</v>
      </c>
      <c r="U76" s="153" t="s">
        <v>25</v>
      </c>
      <c r="V76" s="155" t="s">
        <v>25</v>
      </c>
      <c r="W76" s="155" t="s">
        <v>18</v>
      </c>
      <c r="X76" s="155" t="s">
        <v>26</v>
      </c>
      <c r="Y76" s="162">
        <v>45328</v>
      </c>
      <c r="Z76" s="157" t="s">
        <v>18</v>
      </c>
      <c r="AA76" s="147" t="s">
        <v>53</v>
      </c>
      <c r="AB76" s="156">
        <v>45627</v>
      </c>
      <c r="AC76" s="147" t="s">
        <v>54</v>
      </c>
      <c r="AD76" s="147" t="s">
        <v>357</v>
      </c>
      <c r="AE76" s="147" t="s">
        <v>360</v>
      </c>
      <c r="AF76" s="147" t="s">
        <v>266</v>
      </c>
      <c r="AG76" s="147" t="s">
        <v>18</v>
      </c>
      <c r="AH76" s="147" t="s">
        <v>227</v>
      </c>
      <c r="AI76" s="147">
        <v>44480</v>
      </c>
      <c r="AJ76" s="147" t="s">
        <v>230</v>
      </c>
      <c r="AK76" s="147" t="s">
        <v>18</v>
      </c>
    </row>
    <row r="77" spans="1:37" ht="31.5">
      <c r="A77" s="192">
        <v>1.4</v>
      </c>
      <c r="B77" s="51" t="s">
        <v>18</v>
      </c>
      <c r="C77" s="20" t="s">
        <v>150</v>
      </c>
      <c r="D77" s="20" t="s">
        <v>406</v>
      </c>
      <c r="E77" s="36">
        <v>96</v>
      </c>
      <c r="F77" s="36">
        <v>96</v>
      </c>
      <c r="G77" s="36">
        <v>96</v>
      </c>
      <c r="H77" s="23">
        <v>7</v>
      </c>
      <c r="I77" s="4">
        <v>3584</v>
      </c>
      <c r="J77" s="4">
        <v>15000</v>
      </c>
      <c r="K77" s="4">
        <v>105000</v>
      </c>
      <c r="L77" s="36" t="s">
        <v>246</v>
      </c>
      <c r="M77" s="124" t="s">
        <v>270</v>
      </c>
      <c r="N77" s="163" t="s">
        <v>89</v>
      </c>
      <c r="O77" s="156">
        <v>45017</v>
      </c>
      <c r="P77" s="151" t="s">
        <v>90</v>
      </c>
      <c r="Q77" s="169">
        <v>45031</v>
      </c>
      <c r="R77" s="151" t="s">
        <v>23</v>
      </c>
      <c r="S77" s="153" t="s">
        <v>24</v>
      </c>
      <c r="T77" s="153" t="s">
        <v>18</v>
      </c>
      <c r="U77" s="153" t="s">
        <v>25</v>
      </c>
      <c r="V77" s="155" t="s">
        <v>25</v>
      </c>
      <c r="W77" s="155" t="s">
        <v>18</v>
      </c>
      <c r="X77" s="155" t="s">
        <v>26</v>
      </c>
      <c r="Y77" s="162">
        <v>45328</v>
      </c>
      <c r="Z77" s="157" t="s">
        <v>18</v>
      </c>
      <c r="AA77" s="147" t="s">
        <v>53</v>
      </c>
      <c r="AB77" s="156">
        <v>45627</v>
      </c>
      <c r="AC77" s="147" t="s">
        <v>54</v>
      </c>
      <c r="AD77" s="147" t="s">
        <v>357</v>
      </c>
      <c r="AE77" s="147" t="s">
        <v>360</v>
      </c>
      <c r="AF77" s="147" t="s">
        <v>266</v>
      </c>
      <c r="AG77" s="147">
        <v>44459</v>
      </c>
      <c r="AH77" s="147" t="s">
        <v>227</v>
      </c>
      <c r="AI77" s="147">
        <v>44480</v>
      </c>
      <c r="AJ77" s="147" t="s">
        <v>230</v>
      </c>
      <c r="AK77" s="147" t="s">
        <v>18</v>
      </c>
    </row>
    <row r="78" spans="1:37" ht="63">
      <c r="A78" s="187">
        <v>1.3</v>
      </c>
      <c r="B78" s="48" t="s">
        <v>18</v>
      </c>
      <c r="C78" s="3" t="s">
        <v>151</v>
      </c>
      <c r="D78" s="3" t="s">
        <v>407</v>
      </c>
      <c r="E78" s="23">
        <v>40</v>
      </c>
      <c r="F78" s="23">
        <v>48</v>
      </c>
      <c r="G78" s="148">
        <v>46</v>
      </c>
      <c r="H78" s="23">
        <v>16</v>
      </c>
      <c r="I78" s="4">
        <v>817.77777777777783</v>
      </c>
      <c r="J78" s="4">
        <v>573</v>
      </c>
      <c r="K78" s="4">
        <v>9168</v>
      </c>
      <c r="L78" s="148" t="s">
        <v>275</v>
      </c>
      <c r="M78" s="6" t="s">
        <v>243</v>
      </c>
      <c r="N78" s="10" t="s">
        <v>158</v>
      </c>
      <c r="O78" s="156" t="s">
        <v>18</v>
      </c>
      <c r="P78" s="151" t="s">
        <v>152</v>
      </c>
      <c r="Q78" s="169">
        <v>45139</v>
      </c>
      <c r="R78" s="151" t="s">
        <v>64</v>
      </c>
      <c r="S78" s="153" t="s">
        <v>152</v>
      </c>
      <c r="T78" s="153" t="s">
        <v>18</v>
      </c>
      <c r="U78" s="153" t="s">
        <v>64</v>
      </c>
      <c r="V78" s="155" t="s">
        <v>153</v>
      </c>
      <c r="W78" s="155" t="s">
        <v>18</v>
      </c>
      <c r="X78" s="155" t="s">
        <v>154</v>
      </c>
      <c r="Y78" s="156">
        <v>45231</v>
      </c>
      <c r="Z78" s="157" t="s">
        <v>18</v>
      </c>
      <c r="AA78" s="163" t="s">
        <v>67</v>
      </c>
      <c r="AB78" s="156">
        <v>45306</v>
      </c>
      <c r="AC78" s="147" t="s">
        <v>54</v>
      </c>
      <c r="AD78" s="147" t="s">
        <v>357</v>
      </c>
      <c r="AE78" s="147" t="s">
        <v>358</v>
      </c>
      <c r="AF78" s="147" t="s">
        <v>251</v>
      </c>
      <c r="AG78" s="147">
        <v>44459</v>
      </c>
      <c r="AH78" s="147" t="s">
        <v>227</v>
      </c>
      <c r="AI78" s="147">
        <v>44461</v>
      </c>
      <c r="AJ78" s="147" t="s">
        <v>284</v>
      </c>
      <c r="AK78" s="147" t="s">
        <v>18</v>
      </c>
    </row>
    <row r="79" spans="1:37" ht="63">
      <c r="A79" s="187">
        <v>1.3</v>
      </c>
      <c r="B79" s="48" t="s">
        <v>18</v>
      </c>
      <c r="C79" s="3" t="s">
        <v>151</v>
      </c>
      <c r="D79" s="3" t="s">
        <v>155</v>
      </c>
      <c r="E79" s="23">
        <v>40</v>
      </c>
      <c r="F79" s="23">
        <v>48</v>
      </c>
      <c r="G79" s="148">
        <v>46</v>
      </c>
      <c r="H79" s="23">
        <v>0</v>
      </c>
      <c r="I79" s="4">
        <v>0</v>
      </c>
      <c r="J79" s="4">
        <v>573</v>
      </c>
      <c r="K79" s="4">
        <v>0</v>
      </c>
      <c r="L79" s="148" t="s">
        <v>275</v>
      </c>
      <c r="M79" s="6" t="s">
        <v>243</v>
      </c>
      <c r="N79" s="10" t="s">
        <v>158</v>
      </c>
      <c r="O79" s="156" t="s">
        <v>18</v>
      </c>
      <c r="P79" s="151" t="s">
        <v>152</v>
      </c>
      <c r="Q79" s="169">
        <v>45139</v>
      </c>
      <c r="R79" s="151" t="s">
        <v>64</v>
      </c>
      <c r="S79" s="153" t="s">
        <v>152</v>
      </c>
      <c r="T79" s="153" t="s">
        <v>18</v>
      </c>
      <c r="U79" s="153" t="s">
        <v>64</v>
      </c>
      <c r="V79" s="155" t="s">
        <v>153</v>
      </c>
      <c r="W79" s="155" t="s">
        <v>18</v>
      </c>
      <c r="X79" s="155" t="s">
        <v>154</v>
      </c>
      <c r="Y79" s="156">
        <v>45231</v>
      </c>
      <c r="Z79" s="157" t="s">
        <v>18</v>
      </c>
      <c r="AA79" s="163" t="s">
        <v>67</v>
      </c>
      <c r="AB79" s="156">
        <v>45306</v>
      </c>
      <c r="AC79" s="147" t="s">
        <v>54</v>
      </c>
      <c r="AD79" s="147" t="s">
        <v>357</v>
      </c>
      <c r="AE79" s="147" t="s">
        <v>358</v>
      </c>
      <c r="AF79" s="147" t="s">
        <v>251</v>
      </c>
      <c r="AG79" s="147">
        <v>44459</v>
      </c>
      <c r="AH79" s="147" t="s">
        <v>227</v>
      </c>
      <c r="AI79" s="147">
        <v>44461</v>
      </c>
      <c r="AJ79" s="147" t="s">
        <v>286</v>
      </c>
      <c r="AK79" s="147" t="s">
        <v>18</v>
      </c>
    </row>
    <row r="80" spans="1:37" ht="47.25">
      <c r="A80" s="187">
        <v>1.3</v>
      </c>
      <c r="B80" s="48" t="s">
        <v>18</v>
      </c>
      <c r="C80" s="3" t="s">
        <v>143</v>
      </c>
      <c r="D80" s="3" t="s">
        <v>408</v>
      </c>
      <c r="E80" s="23">
        <v>40</v>
      </c>
      <c r="F80" s="23">
        <v>21</v>
      </c>
      <c r="G80" s="23">
        <v>64</v>
      </c>
      <c r="H80" s="23">
        <v>1</v>
      </c>
      <c r="I80" s="4">
        <v>31.111111111111111</v>
      </c>
      <c r="J80" s="4">
        <v>701</v>
      </c>
      <c r="K80" s="4">
        <v>701</v>
      </c>
      <c r="L80" s="148" t="s">
        <v>246</v>
      </c>
      <c r="M80" s="38" t="s">
        <v>243</v>
      </c>
      <c r="N80" s="10" t="s">
        <v>288</v>
      </c>
      <c r="O80" s="156" t="s">
        <v>18</v>
      </c>
      <c r="P80" s="151" t="s">
        <v>152</v>
      </c>
      <c r="Q80" s="169">
        <v>45139</v>
      </c>
      <c r="R80" s="151" t="s">
        <v>64</v>
      </c>
      <c r="S80" s="153" t="s">
        <v>152</v>
      </c>
      <c r="T80" s="153" t="s">
        <v>18</v>
      </c>
      <c r="U80" s="153" t="s">
        <v>64</v>
      </c>
      <c r="V80" s="155" t="s">
        <v>153</v>
      </c>
      <c r="W80" s="155" t="s">
        <v>18</v>
      </c>
      <c r="X80" s="155" t="s">
        <v>154</v>
      </c>
      <c r="Y80" s="156">
        <v>45231</v>
      </c>
      <c r="Z80" s="157" t="s">
        <v>18</v>
      </c>
      <c r="AA80" s="163" t="s">
        <v>67</v>
      </c>
      <c r="AB80" s="156">
        <v>45306</v>
      </c>
      <c r="AC80" s="147" t="s">
        <v>54</v>
      </c>
      <c r="AD80" s="147" t="s">
        <v>357</v>
      </c>
      <c r="AE80" s="147" t="s">
        <v>358</v>
      </c>
      <c r="AF80" s="147" t="s">
        <v>248</v>
      </c>
      <c r="AG80" s="147">
        <v>44482</v>
      </c>
      <c r="AH80" s="147" t="s">
        <v>227</v>
      </c>
      <c r="AI80" s="147">
        <v>44482</v>
      </c>
      <c r="AJ80" s="147" t="s">
        <v>289</v>
      </c>
      <c r="AK80" s="147" t="s">
        <v>18</v>
      </c>
    </row>
    <row r="81" spans="1:37" ht="63">
      <c r="A81" s="187">
        <v>1.5</v>
      </c>
      <c r="B81" s="48" t="s">
        <v>18</v>
      </c>
      <c r="C81" s="3" t="s">
        <v>142</v>
      </c>
      <c r="D81" s="3" t="s">
        <v>409</v>
      </c>
      <c r="E81" s="96">
        <v>62</v>
      </c>
      <c r="F81" s="96">
        <v>38</v>
      </c>
      <c r="G81" s="96">
        <v>41</v>
      </c>
      <c r="H81" s="23">
        <v>1</v>
      </c>
      <c r="I81" s="4">
        <v>55.900462962962962</v>
      </c>
      <c r="J81" s="4">
        <v>836</v>
      </c>
      <c r="K81" s="4">
        <v>836</v>
      </c>
      <c r="L81" s="148" t="s">
        <v>246</v>
      </c>
      <c r="M81" s="6" t="s">
        <v>243</v>
      </c>
      <c r="N81" s="10" t="s">
        <v>291</v>
      </c>
      <c r="O81" s="156" t="s">
        <v>18</v>
      </c>
      <c r="P81" s="151" t="s">
        <v>152</v>
      </c>
      <c r="Q81" s="169">
        <v>45139</v>
      </c>
      <c r="R81" s="151" t="s">
        <v>64</v>
      </c>
      <c r="S81" s="153" t="s">
        <v>152</v>
      </c>
      <c r="T81" s="153" t="s">
        <v>18</v>
      </c>
      <c r="U81" s="153" t="s">
        <v>64</v>
      </c>
      <c r="V81" s="155" t="s">
        <v>65</v>
      </c>
      <c r="W81" s="155" t="s">
        <v>18</v>
      </c>
      <c r="X81" s="155" t="s">
        <v>154</v>
      </c>
      <c r="Y81" s="156">
        <v>45231</v>
      </c>
      <c r="Z81" s="157" t="s">
        <v>18</v>
      </c>
      <c r="AA81" s="163" t="s">
        <v>67</v>
      </c>
      <c r="AB81" s="156">
        <v>45306</v>
      </c>
      <c r="AC81" s="147" t="s">
        <v>54</v>
      </c>
      <c r="AD81" s="147" t="s">
        <v>357</v>
      </c>
      <c r="AE81" s="147" t="s">
        <v>358</v>
      </c>
      <c r="AF81" s="147" t="s">
        <v>244</v>
      </c>
      <c r="AG81" s="147">
        <v>44482</v>
      </c>
      <c r="AH81" s="147" t="s">
        <v>227</v>
      </c>
      <c r="AI81" s="147">
        <v>44482</v>
      </c>
      <c r="AJ81" s="147" t="s">
        <v>292</v>
      </c>
      <c r="AK81" s="147" t="s">
        <v>18</v>
      </c>
    </row>
    <row r="82" spans="1:37" s="9" customFormat="1" ht="47.25">
      <c r="A82" s="192">
        <v>1.4</v>
      </c>
      <c r="B82" s="51"/>
      <c r="C82" s="20" t="s">
        <v>156</v>
      </c>
      <c r="D82" s="195" t="s">
        <v>157</v>
      </c>
      <c r="E82" s="36">
        <v>48</v>
      </c>
      <c r="F82" s="36">
        <v>48</v>
      </c>
      <c r="G82" s="36">
        <v>36</v>
      </c>
      <c r="H82" s="23">
        <v>1</v>
      </c>
      <c r="I82" s="4">
        <f t="shared" ref="I82" si="7">E82*F82*G82/1728*H82</f>
        <v>48</v>
      </c>
      <c r="J82" s="4">
        <v>275</v>
      </c>
      <c r="K82" s="4">
        <f t="shared" ref="K82" si="8">IF(ISERROR(SEARCH("totals", C82)),H82*J82, "")</f>
        <v>275</v>
      </c>
      <c r="L82" s="190" t="s">
        <v>246</v>
      </c>
      <c r="M82" s="8" t="s">
        <v>62</v>
      </c>
      <c r="N82" s="163" t="s">
        <v>158</v>
      </c>
      <c r="O82" s="156">
        <v>45139</v>
      </c>
      <c r="P82" s="151" t="s">
        <v>152</v>
      </c>
      <c r="Q82" s="169">
        <v>45153</v>
      </c>
      <c r="R82" s="151" t="s">
        <v>64</v>
      </c>
      <c r="S82" s="153" t="s">
        <v>152</v>
      </c>
      <c r="T82" s="153"/>
      <c r="U82" s="153" t="s">
        <v>64</v>
      </c>
      <c r="V82" s="155" t="s">
        <v>65</v>
      </c>
      <c r="W82" s="155"/>
      <c r="X82" s="155" t="s">
        <v>154</v>
      </c>
      <c r="Y82" s="156">
        <v>45231</v>
      </c>
      <c r="Z82" s="157"/>
      <c r="AA82" s="163" t="s">
        <v>67</v>
      </c>
      <c r="AB82" s="156">
        <v>45261</v>
      </c>
      <c r="AC82" s="182" t="s">
        <v>76</v>
      </c>
      <c r="AD82" s="147" t="str">
        <f t="shared" ref="AD82" si="9">IF(ISBLANK(Y82),"",IFERROR(LOOKUP(Y82,FY_dates, inter_label),Y82))</f>
        <v>FY24 inter</v>
      </c>
      <c r="AE82" s="147" t="str">
        <f t="shared" ref="AE82" si="10">IF(ISBLANK(AB82),"",IFERROR(LOOKUP(AB82,FY_dates, intra_label),AB82))</f>
        <v>FY24 intra</v>
      </c>
      <c r="AF82" s="191" t="s">
        <v>226</v>
      </c>
      <c r="AG82" s="183">
        <v>44482</v>
      </c>
      <c r="AH82" s="147" t="s">
        <v>227</v>
      </c>
      <c r="AI82" s="183">
        <v>44482</v>
      </c>
      <c r="AJ82" s="147" t="s">
        <v>294</v>
      </c>
      <c r="AK82" s="147"/>
    </row>
    <row r="83" spans="1:37" ht="47.25">
      <c r="A83" s="320">
        <v>1.3</v>
      </c>
      <c r="B83" s="48" t="s">
        <v>18</v>
      </c>
      <c r="C83" s="1" t="s">
        <v>159</v>
      </c>
      <c r="D83" s="1" t="s">
        <v>160</v>
      </c>
      <c r="E83" s="38">
        <v>45</v>
      </c>
      <c r="F83" s="38">
        <v>48</v>
      </c>
      <c r="G83" s="38">
        <v>67</v>
      </c>
      <c r="H83" s="38">
        <v>4</v>
      </c>
      <c r="I83" s="4">
        <v>335</v>
      </c>
      <c r="J83" s="4">
        <v>794</v>
      </c>
      <c r="K83" s="4">
        <v>3176</v>
      </c>
      <c r="L83" s="148" t="s">
        <v>303</v>
      </c>
      <c r="M83" s="6" t="s">
        <v>243</v>
      </c>
      <c r="N83" s="10" t="s">
        <v>161</v>
      </c>
      <c r="O83" s="156" t="s">
        <v>18</v>
      </c>
      <c r="P83" s="151" t="s">
        <v>162</v>
      </c>
      <c r="Q83" s="169">
        <v>45139</v>
      </c>
      <c r="R83" s="151" t="s">
        <v>163</v>
      </c>
      <c r="S83" s="153" t="s">
        <v>164</v>
      </c>
      <c r="T83" s="153" t="s">
        <v>18</v>
      </c>
      <c r="U83" s="153" t="s">
        <v>64</v>
      </c>
      <c r="V83" s="155" t="s">
        <v>153</v>
      </c>
      <c r="W83" s="76" t="s">
        <v>18</v>
      </c>
      <c r="X83" s="155" t="s">
        <v>66</v>
      </c>
      <c r="Y83" s="156">
        <v>45231</v>
      </c>
      <c r="Z83" s="157" t="s">
        <v>18</v>
      </c>
      <c r="AA83" s="163" t="s">
        <v>67</v>
      </c>
      <c r="AB83" s="156">
        <v>45306</v>
      </c>
      <c r="AC83" s="147" t="s">
        <v>54</v>
      </c>
      <c r="AD83" s="147" t="s">
        <v>357</v>
      </c>
      <c r="AE83" s="147" t="s">
        <v>358</v>
      </c>
      <c r="AF83" s="147" t="s">
        <v>304</v>
      </c>
      <c r="AG83" s="147">
        <v>44461</v>
      </c>
      <c r="AH83" s="147" t="s">
        <v>227</v>
      </c>
      <c r="AI83" s="147">
        <v>44461</v>
      </c>
      <c r="AJ83" s="147" t="s">
        <v>305</v>
      </c>
      <c r="AK83" s="147" t="s">
        <v>18</v>
      </c>
    </row>
    <row r="84" spans="1:37" ht="47.25">
      <c r="A84" s="320">
        <v>1.3</v>
      </c>
      <c r="B84" s="48" t="s">
        <v>18</v>
      </c>
      <c r="C84" s="1" t="s">
        <v>159</v>
      </c>
      <c r="D84" s="1" t="s">
        <v>410</v>
      </c>
      <c r="E84" s="38">
        <v>45</v>
      </c>
      <c r="F84" s="38">
        <v>48</v>
      </c>
      <c r="G84" s="38">
        <v>67</v>
      </c>
      <c r="H84" s="38">
        <v>1</v>
      </c>
      <c r="I84" s="4">
        <v>83.75</v>
      </c>
      <c r="J84" s="4">
        <v>794</v>
      </c>
      <c r="K84" s="4">
        <v>794</v>
      </c>
      <c r="L84" s="148" t="s">
        <v>303</v>
      </c>
      <c r="M84" s="6" t="s">
        <v>243</v>
      </c>
      <c r="N84" s="10" t="s">
        <v>161</v>
      </c>
      <c r="O84" s="156" t="s">
        <v>18</v>
      </c>
      <c r="P84" s="151" t="s">
        <v>162</v>
      </c>
      <c r="Q84" s="169">
        <v>45139</v>
      </c>
      <c r="R84" s="151" t="s">
        <v>163</v>
      </c>
      <c r="S84" s="153" t="s">
        <v>164</v>
      </c>
      <c r="T84" s="153" t="s">
        <v>18</v>
      </c>
      <c r="U84" s="153" t="s">
        <v>64</v>
      </c>
      <c r="V84" s="155" t="s">
        <v>153</v>
      </c>
      <c r="W84" s="76" t="s">
        <v>18</v>
      </c>
      <c r="X84" s="155" t="s">
        <v>66</v>
      </c>
      <c r="Y84" s="156">
        <v>45231</v>
      </c>
      <c r="Z84" s="157" t="s">
        <v>18</v>
      </c>
      <c r="AA84" s="163" t="s">
        <v>67</v>
      </c>
      <c r="AB84" s="156">
        <v>45306</v>
      </c>
      <c r="AC84" s="147" t="s">
        <v>54</v>
      </c>
      <c r="AD84" s="147" t="s">
        <v>357</v>
      </c>
      <c r="AE84" s="147" t="s">
        <v>358</v>
      </c>
      <c r="AF84" s="147" t="s">
        <v>304</v>
      </c>
      <c r="AG84" s="147">
        <v>44461</v>
      </c>
      <c r="AH84" s="147" t="s">
        <v>227</v>
      </c>
      <c r="AI84" s="147">
        <v>44461</v>
      </c>
      <c r="AJ84" s="147" t="s">
        <v>307</v>
      </c>
      <c r="AK84" s="147" t="s">
        <v>18</v>
      </c>
    </row>
    <row r="85" spans="1:37" ht="47.25">
      <c r="A85" s="320">
        <v>1.3</v>
      </c>
      <c r="B85" s="48" t="s">
        <v>18</v>
      </c>
      <c r="C85" s="1" t="s">
        <v>159</v>
      </c>
      <c r="D85" s="1" t="s">
        <v>165</v>
      </c>
      <c r="E85" s="38">
        <v>63</v>
      </c>
      <c r="F85" s="38">
        <v>48</v>
      </c>
      <c r="G85" s="38">
        <v>67</v>
      </c>
      <c r="H85" s="38">
        <v>4</v>
      </c>
      <c r="I85" s="4">
        <v>469</v>
      </c>
      <c r="J85" s="4">
        <v>1168.5</v>
      </c>
      <c r="K85" s="4">
        <v>4674</v>
      </c>
      <c r="L85" s="148" t="s">
        <v>303</v>
      </c>
      <c r="M85" s="6" t="s">
        <v>243</v>
      </c>
      <c r="N85" s="10" t="s">
        <v>161</v>
      </c>
      <c r="O85" s="156" t="s">
        <v>18</v>
      </c>
      <c r="P85" s="151" t="s">
        <v>162</v>
      </c>
      <c r="Q85" s="169">
        <v>45139</v>
      </c>
      <c r="R85" s="151" t="s">
        <v>163</v>
      </c>
      <c r="S85" s="153" t="s">
        <v>164</v>
      </c>
      <c r="T85" s="153" t="s">
        <v>18</v>
      </c>
      <c r="U85" s="153" t="s">
        <v>64</v>
      </c>
      <c r="V85" s="155" t="s">
        <v>153</v>
      </c>
      <c r="W85" s="76" t="s">
        <v>18</v>
      </c>
      <c r="X85" s="155" t="s">
        <v>66</v>
      </c>
      <c r="Y85" s="156">
        <v>45231</v>
      </c>
      <c r="Z85" s="157" t="s">
        <v>18</v>
      </c>
      <c r="AA85" s="163" t="s">
        <v>67</v>
      </c>
      <c r="AB85" s="156">
        <v>45306</v>
      </c>
      <c r="AC85" s="147" t="s">
        <v>54</v>
      </c>
      <c r="AD85" s="147" t="s">
        <v>357</v>
      </c>
      <c r="AE85" s="147" t="s">
        <v>358</v>
      </c>
      <c r="AF85" s="147" t="s">
        <v>304</v>
      </c>
      <c r="AG85" s="147">
        <v>44461</v>
      </c>
      <c r="AH85" s="147" t="s">
        <v>227</v>
      </c>
      <c r="AI85" s="147">
        <v>44461</v>
      </c>
      <c r="AJ85" s="147" t="s">
        <v>305</v>
      </c>
      <c r="AK85" s="147" t="s">
        <v>18</v>
      </c>
    </row>
    <row r="86" spans="1:37" ht="47.25">
      <c r="A86" s="320">
        <v>1.3</v>
      </c>
      <c r="B86" s="48" t="s">
        <v>18</v>
      </c>
      <c r="C86" s="1" t="s">
        <v>159</v>
      </c>
      <c r="D86" s="1" t="s">
        <v>411</v>
      </c>
      <c r="E86" s="38">
        <v>63</v>
      </c>
      <c r="F86" s="38">
        <v>48</v>
      </c>
      <c r="G86" s="38">
        <v>67</v>
      </c>
      <c r="H86" s="38">
        <v>1</v>
      </c>
      <c r="I86" s="4">
        <v>117.25</v>
      </c>
      <c r="J86" s="4">
        <v>1168.5</v>
      </c>
      <c r="K86" s="4">
        <v>1168.5</v>
      </c>
      <c r="L86" s="148" t="s">
        <v>303</v>
      </c>
      <c r="M86" s="6" t="s">
        <v>243</v>
      </c>
      <c r="N86" s="10" t="s">
        <v>161</v>
      </c>
      <c r="O86" s="156" t="s">
        <v>18</v>
      </c>
      <c r="P86" s="151" t="s">
        <v>162</v>
      </c>
      <c r="Q86" s="169">
        <v>45139</v>
      </c>
      <c r="R86" s="151" t="s">
        <v>163</v>
      </c>
      <c r="S86" s="153" t="s">
        <v>164</v>
      </c>
      <c r="T86" s="153" t="s">
        <v>18</v>
      </c>
      <c r="U86" s="153" t="s">
        <v>64</v>
      </c>
      <c r="V86" s="155" t="s">
        <v>153</v>
      </c>
      <c r="W86" s="76" t="s">
        <v>18</v>
      </c>
      <c r="X86" s="155" t="s">
        <v>66</v>
      </c>
      <c r="Y86" s="156">
        <v>45231</v>
      </c>
      <c r="Z86" s="157" t="s">
        <v>18</v>
      </c>
      <c r="AA86" s="163" t="s">
        <v>67</v>
      </c>
      <c r="AB86" s="156">
        <v>45306</v>
      </c>
      <c r="AC86" s="147" t="s">
        <v>54</v>
      </c>
      <c r="AD86" s="147" t="s">
        <v>357</v>
      </c>
      <c r="AE86" s="147" t="s">
        <v>358</v>
      </c>
      <c r="AF86" s="147" t="s">
        <v>304</v>
      </c>
      <c r="AG86" s="147">
        <v>44461</v>
      </c>
      <c r="AH86" s="147" t="s">
        <v>227</v>
      </c>
      <c r="AI86" s="147">
        <v>44461</v>
      </c>
      <c r="AJ86" s="147" t="s">
        <v>307</v>
      </c>
      <c r="AK86" s="147" t="s">
        <v>18</v>
      </c>
    </row>
    <row r="87" spans="1:37" s="9" customFormat="1" ht="31.5">
      <c r="A87" s="320">
        <v>1.2</v>
      </c>
      <c r="B87" s="48"/>
      <c r="C87" s="1" t="s">
        <v>315</v>
      </c>
      <c r="D87" s="1" t="s">
        <v>166</v>
      </c>
      <c r="E87" s="38"/>
      <c r="F87" s="38"/>
      <c r="G87" s="38"/>
      <c r="H87" s="4">
        <v>18178</v>
      </c>
      <c r="I87" s="318">
        <f>SUM(H87/7.48052)</f>
        <v>2430.0449701357657</v>
      </c>
      <c r="J87" s="180">
        <v>6.8</v>
      </c>
      <c r="K87" s="4">
        <f t="shared" ref="K87:K88" si="11">IF(ISERROR(SEARCH("totals", C87)),H87*J87, "")</f>
        <v>123610.4</v>
      </c>
      <c r="L87" s="115" t="s">
        <v>246</v>
      </c>
      <c r="M87" s="40"/>
      <c r="N87" s="10"/>
      <c r="O87" s="156"/>
      <c r="P87" s="151"/>
      <c r="Q87" s="169"/>
      <c r="R87" s="151"/>
      <c r="S87" s="153"/>
      <c r="T87" s="153"/>
      <c r="U87" s="153"/>
      <c r="V87" s="155"/>
      <c r="W87" s="76"/>
      <c r="X87" s="155"/>
      <c r="Y87" s="156">
        <v>45231</v>
      </c>
      <c r="Z87" s="157"/>
      <c r="AA87" s="163" t="s">
        <v>53</v>
      </c>
      <c r="AB87" s="156">
        <v>45261</v>
      </c>
      <c r="AC87" s="147" t="s">
        <v>54</v>
      </c>
      <c r="AD87" s="147" t="str">
        <f t="shared" ref="AD87:AD88" si="12">IF(ISBLANK(Y87),"",IFERROR(LOOKUP(Y87,FY_dates, inter_label),Y87))</f>
        <v>FY24 inter</v>
      </c>
      <c r="AE87" s="147" t="str">
        <f t="shared" ref="AE87:AE88" si="13">IF(ISBLANK(AB87),"",IFERROR(LOOKUP(AB87,FY_dates, intra_label),AB87))</f>
        <v>FY24 intra</v>
      </c>
      <c r="AF87" s="147" t="s">
        <v>314</v>
      </c>
      <c r="AG87" s="147">
        <v>44483</v>
      </c>
      <c r="AH87" s="147" t="s">
        <v>217</v>
      </c>
      <c r="AI87" s="147">
        <v>44483</v>
      </c>
      <c r="AJ87" s="147"/>
      <c r="AK87" s="147"/>
    </row>
    <row r="88" spans="1:37" s="9" customFormat="1" ht="31.5">
      <c r="A88" s="320">
        <v>1.2</v>
      </c>
      <c r="B88" s="48"/>
      <c r="C88" s="1" t="s">
        <v>316</v>
      </c>
      <c r="D88" s="1" t="s">
        <v>446</v>
      </c>
      <c r="E88" s="38"/>
      <c r="F88" s="38"/>
      <c r="G88" s="38"/>
      <c r="H88" s="40">
        <v>2373</v>
      </c>
      <c r="I88" s="318">
        <f>SUM(H88/7.48052)</f>
        <v>317.22393630389331</v>
      </c>
      <c r="J88" s="180">
        <v>6.8</v>
      </c>
      <c r="K88" s="4">
        <f t="shared" si="11"/>
        <v>16136.4</v>
      </c>
      <c r="L88" s="115" t="s">
        <v>246</v>
      </c>
      <c r="M88" s="40"/>
      <c r="N88" s="10"/>
      <c r="O88" s="156"/>
      <c r="P88" s="151"/>
      <c r="Q88" s="169"/>
      <c r="R88" s="151"/>
      <c r="S88" s="153"/>
      <c r="T88" s="153"/>
      <c r="U88" s="153"/>
      <c r="V88" s="155"/>
      <c r="W88" s="76"/>
      <c r="X88" s="155"/>
      <c r="Y88" s="156">
        <v>45231</v>
      </c>
      <c r="Z88" s="157"/>
      <c r="AA88" s="163" t="s">
        <v>53</v>
      </c>
      <c r="AB88" s="156">
        <v>45261</v>
      </c>
      <c r="AC88" s="147" t="s">
        <v>54</v>
      </c>
      <c r="AD88" s="147" t="str">
        <f t="shared" si="12"/>
        <v>FY24 inter</v>
      </c>
      <c r="AE88" s="147" t="str">
        <f t="shared" si="13"/>
        <v>FY24 intra</v>
      </c>
      <c r="AF88" s="147" t="s">
        <v>314</v>
      </c>
      <c r="AG88" s="147">
        <v>44483</v>
      </c>
      <c r="AH88" s="147" t="s">
        <v>217</v>
      </c>
      <c r="AI88" s="147">
        <v>44483</v>
      </c>
      <c r="AJ88" s="147"/>
      <c r="AK88" s="147"/>
    </row>
    <row r="89" spans="1:37" ht="15.95" customHeight="1">
      <c r="A89" s="2"/>
      <c r="B89" s="2"/>
      <c r="C89" s="334" t="s">
        <v>423</v>
      </c>
      <c r="D89" s="334"/>
      <c r="E89" s="9"/>
      <c r="F89" s="9"/>
      <c r="G89" s="9"/>
      <c r="H89" s="9"/>
      <c r="I89" s="221">
        <f t="shared" ref="I89" si="14">SUM(I60:I88)</f>
        <v>12025.448304587808</v>
      </c>
      <c r="J89" s="221"/>
      <c r="K89" s="221">
        <f>SUM(K60:K88)</f>
        <v>319669.30000000005</v>
      </c>
      <c r="L89" s="9"/>
      <c r="M89" s="80"/>
      <c r="N89" s="9"/>
      <c r="O89" s="9"/>
      <c r="P89" s="9"/>
      <c r="Q89" s="9"/>
      <c r="R89" s="9"/>
      <c r="S89" s="9"/>
      <c r="T89" s="9"/>
      <c r="U89" s="9"/>
      <c r="V89" s="9"/>
      <c r="W89" s="80"/>
      <c r="X89" s="9"/>
      <c r="Y89" s="9"/>
      <c r="Z89" s="80"/>
      <c r="AA89" s="9"/>
      <c r="AB89" s="9"/>
      <c r="AC89" s="9"/>
      <c r="AD89" s="150" t="str" cm="1">
        <f t="array" ref="AD89">_xlfn.UNIQUE(AD60:AD88)</f>
        <v>FY24 inter</v>
      </c>
      <c r="AE89" s="150" t="str" cm="1">
        <f t="array" ref="AE89:AE90">_xlfn.UNIQUE(AE60:AE88)</f>
        <v>FY24 intra</v>
      </c>
      <c r="AF89" s="9"/>
      <c r="AG89" s="9"/>
    </row>
    <row r="90" spans="1:37" ht="15.75">
      <c r="A90" s="150"/>
      <c r="B90" s="83"/>
      <c r="C90" s="335"/>
      <c r="D90" s="335"/>
      <c r="E90" s="84"/>
      <c r="F90" s="84"/>
      <c r="G90" s="84"/>
      <c r="H90" s="84"/>
      <c r="I90" s="84"/>
      <c r="J90" s="84"/>
      <c r="K90" s="9"/>
      <c r="L90" s="9"/>
      <c r="M90" s="80"/>
      <c r="N90" s="9"/>
      <c r="O90" s="9"/>
      <c r="P90" s="9"/>
      <c r="Q90" s="9"/>
      <c r="R90" s="9"/>
      <c r="S90" s="9"/>
      <c r="T90" s="9"/>
      <c r="U90" s="9"/>
      <c r="V90" s="9"/>
      <c r="W90" s="80"/>
      <c r="X90" s="9"/>
      <c r="Y90" s="9"/>
      <c r="Z90" s="80"/>
      <c r="AA90" s="9"/>
      <c r="AB90" s="9"/>
      <c r="AC90" s="9"/>
      <c r="AD90" s="150"/>
      <c r="AE90" s="150" t="str">
        <v>FY25 intra</v>
      </c>
      <c r="AF90" s="9"/>
      <c r="AG90" s="9"/>
    </row>
    <row r="91" spans="1:37" ht="15.75">
      <c r="A91" s="216"/>
      <c r="B91" s="83"/>
      <c r="C91" s="336"/>
      <c r="D91" s="336"/>
      <c r="E91" s="167"/>
      <c r="F91" s="167"/>
      <c r="G91" s="167"/>
      <c r="H91" s="167"/>
      <c r="I91" s="114"/>
      <c r="J91" s="114"/>
      <c r="K91" s="9"/>
      <c r="L91" s="9"/>
      <c r="M91" s="80"/>
      <c r="N91" s="9"/>
      <c r="O91" s="9"/>
      <c r="P91" s="9"/>
      <c r="Q91" s="9"/>
      <c r="R91" s="9"/>
      <c r="S91" s="9"/>
      <c r="T91" s="9"/>
      <c r="U91" s="9"/>
      <c r="V91" s="9"/>
      <c r="W91" s="80"/>
      <c r="X91" s="9"/>
      <c r="Y91" s="9"/>
      <c r="Z91" s="80"/>
      <c r="AA91" s="9"/>
      <c r="AB91" s="9"/>
      <c r="AC91" s="9"/>
      <c r="AD91" s="9"/>
      <c r="AE91" s="9"/>
      <c r="AF91" s="9"/>
      <c r="AG91" s="9"/>
    </row>
    <row r="92" spans="1:37" ht="15.75">
      <c r="A92" s="86"/>
      <c r="B92" s="83"/>
      <c r="C92" s="85"/>
      <c r="D92" s="85"/>
      <c r="E92" s="167"/>
      <c r="F92" s="167"/>
      <c r="G92" s="167"/>
      <c r="H92" s="167"/>
      <c r="I92" s="114"/>
      <c r="J92" s="114"/>
      <c r="K92" s="9"/>
      <c r="L92" s="9"/>
      <c r="M92" s="80"/>
      <c r="N92" s="9"/>
      <c r="O92" s="9"/>
      <c r="P92" s="9"/>
      <c r="Q92" s="9"/>
      <c r="R92" s="9"/>
      <c r="S92" s="9"/>
      <c r="T92" s="9"/>
      <c r="U92" s="9"/>
      <c r="V92" s="9"/>
      <c r="W92" s="80"/>
      <c r="X92" s="9"/>
      <c r="Y92" s="9"/>
      <c r="Z92" s="80"/>
      <c r="AA92" s="9"/>
      <c r="AB92" s="9"/>
      <c r="AC92" s="9"/>
      <c r="AD92" s="9"/>
      <c r="AE92" s="9"/>
      <c r="AF92" s="9"/>
      <c r="AG92" s="9"/>
    </row>
    <row r="93" spans="1:37" ht="18.75">
      <c r="A93" s="106" t="s">
        <v>167</v>
      </c>
      <c r="B93" s="111"/>
      <c r="C93" s="111"/>
      <c r="D93" s="111"/>
      <c r="E93" s="111"/>
      <c r="F93" s="111"/>
      <c r="G93" s="111"/>
      <c r="H93" s="111"/>
      <c r="I93" s="111"/>
      <c r="J93" s="111"/>
      <c r="K93" s="111"/>
      <c r="L93" s="111"/>
      <c r="M93" s="111"/>
      <c r="N93" s="111"/>
      <c r="O93" s="111"/>
      <c r="P93" s="111"/>
      <c r="Q93" s="111"/>
      <c r="R93" s="111"/>
      <c r="S93" s="111"/>
      <c r="T93" s="111"/>
      <c r="U93" s="111"/>
      <c r="V93" s="111"/>
      <c r="W93" s="111"/>
      <c r="X93" s="111"/>
      <c r="Y93" s="111"/>
      <c r="Z93" s="111"/>
      <c r="AA93" s="111"/>
      <c r="AB93" s="111"/>
      <c r="AC93" s="111"/>
      <c r="AD93" s="111"/>
      <c r="AE93" s="111"/>
      <c r="AF93" s="111"/>
      <c r="AG93" s="111"/>
    </row>
    <row r="94" spans="1:37" ht="94.5">
      <c r="A94" s="28" t="s">
        <v>1</v>
      </c>
      <c r="B94" s="28" t="s">
        <v>2</v>
      </c>
      <c r="C94" s="29" t="s">
        <v>441</v>
      </c>
      <c r="D94" s="30" t="s">
        <v>3</v>
      </c>
      <c r="E94" s="28" t="s">
        <v>4</v>
      </c>
      <c r="F94" s="28" t="s">
        <v>5</v>
      </c>
      <c r="G94" s="28" t="s">
        <v>6</v>
      </c>
      <c r="H94" s="28" t="s">
        <v>7</v>
      </c>
      <c r="I94" s="28" t="s">
        <v>8</v>
      </c>
      <c r="J94" s="28" t="s">
        <v>205</v>
      </c>
      <c r="K94" s="28" t="s">
        <v>206</v>
      </c>
      <c r="L94" s="28" t="s">
        <v>207</v>
      </c>
      <c r="M94" s="28" t="s">
        <v>9</v>
      </c>
      <c r="N94" s="28" t="s">
        <v>10</v>
      </c>
      <c r="O94" s="87" t="s">
        <v>11</v>
      </c>
      <c r="P94" s="31" t="s">
        <v>12</v>
      </c>
      <c r="Q94" s="97" t="s">
        <v>13</v>
      </c>
      <c r="R94" s="31" t="s">
        <v>14</v>
      </c>
      <c r="S94" s="32" t="s">
        <v>15</v>
      </c>
      <c r="T94" s="32" t="s">
        <v>13</v>
      </c>
      <c r="U94" s="32" t="s">
        <v>14</v>
      </c>
      <c r="V94" s="33" t="s">
        <v>16</v>
      </c>
      <c r="W94" s="33" t="s">
        <v>13</v>
      </c>
      <c r="X94" s="33" t="s">
        <v>14</v>
      </c>
      <c r="Y94" s="87" t="s">
        <v>17</v>
      </c>
      <c r="Z94" s="28" t="s">
        <v>45</v>
      </c>
      <c r="AA94" s="28" t="s">
        <v>46</v>
      </c>
      <c r="AB94" s="87" t="s">
        <v>47</v>
      </c>
      <c r="AC94" s="28" t="s">
        <v>48</v>
      </c>
      <c r="AD94" s="28" t="s">
        <v>211</v>
      </c>
      <c r="AE94" s="28" t="s">
        <v>212</v>
      </c>
      <c r="AF94" s="28" t="s">
        <v>213</v>
      </c>
      <c r="AG94" s="28" t="s">
        <v>49</v>
      </c>
      <c r="AH94" s="28" t="s">
        <v>214</v>
      </c>
      <c r="AI94" s="28" t="s">
        <v>49</v>
      </c>
      <c r="AJ94" s="28" t="s">
        <v>50</v>
      </c>
      <c r="AK94" s="28" t="s">
        <v>18</v>
      </c>
    </row>
    <row r="95" spans="1:37" ht="31.5">
      <c r="A95" s="199">
        <v>1.2</v>
      </c>
      <c r="B95" s="50" t="s">
        <v>18</v>
      </c>
      <c r="C95" s="14" t="s">
        <v>168</v>
      </c>
      <c r="D95" s="3" t="s">
        <v>169</v>
      </c>
      <c r="E95" s="4">
        <v>240</v>
      </c>
      <c r="F95" s="4">
        <v>96</v>
      </c>
      <c r="G95" s="4">
        <v>102</v>
      </c>
      <c r="H95" s="4">
        <v>1</v>
      </c>
      <c r="I95" s="4">
        <v>1360</v>
      </c>
      <c r="J95" s="4">
        <v>22000</v>
      </c>
      <c r="K95" s="4">
        <v>22000</v>
      </c>
      <c r="L95" s="4" t="s">
        <v>215</v>
      </c>
      <c r="M95" s="4" t="s">
        <v>18</v>
      </c>
      <c r="N95" s="163" t="s">
        <v>21</v>
      </c>
      <c r="O95" s="156" t="s">
        <v>18</v>
      </c>
      <c r="P95" s="151" t="s">
        <v>97</v>
      </c>
      <c r="Q95" s="169" t="s">
        <v>26</v>
      </c>
      <c r="R95" s="151" t="s">
        <v>26</v>
      </c>
      <c r="S95" s="152" t="s">
        <v>97</v>
      </c>
      <c r="T95" s="153" t="s">
        <v>26</v>
      </c>
      <c r="U95" s="153" t="s">
        <v>26</v>
      </c>
      <c r="V95" s="154" t="s">
        <v>97</v>
      </c>
      <c r="W95" s="155" t="s">
        <v>26</v>
      </c>
      <c r="X95" s="155" t="s">
        <v>26</v>
      </c>
      <c r="Y95" s="92" t="s">
        <v>97</v>
      </c>
      <c r="Z95" s="157" t="s">
        <v>18</v>
      </c>
      <c r="AA95" s="147" t="s">
        <v>98</v>
      </c>
      <c r="AB95" s="156">
        <v>45261</v>
      </c>
      <c r="AC95" s="147" t="s">
        <v>54</v>
      </c>
      <c r="AD95" s="147" t="s">
        <v>97</v>
      </c>
      <c r="AE95" s="147" t="s">
        <v>358</v>
      </c>
      <c r="AF95" s="147" t="s">
        <v>216</v>
      </c>
      <c r="AG95" s="147">
        <v>44475</v>
      </c>
      <c r="AH95" s="147" t="s">
        <v>217</v>
      </c>
      <c r="AI95" s="147">
        <v>44475</v>
      </c>
      <c r="AJ95" s="10" t="s">
        <v>170</v>
      </c>
      <c r="AK95" s="147" t="s">
        <v>18</v>
      </c>
    </row>
    <row r="96" spans="1:37" ht="31.5">
      <c r="A96" s="320">
        <v>1.2</v>
      </c>
      <c r="B96" s="175" t="s">
        <v>18</v>
      </c>
      <c r="C96" s="1" t="s">
        <v>171</v>
      </c>
      <c r="D96" s="176" t="s">
        <v>172</v>
      </c>
      <c r="E96" s="4">
        <v>108</v>
      </c>
      <c r="F96" s="4">
        <v>53</v>
      </c>
      <c r="G96" s="4">
        <v>60</v>
      </c>
      <c r="H96" s="23">
        <v>2</v>
      </c>
      <c r="I96" s="4">
        <v>397.5</v>
      </c>
      <c r="J96" s="4">
        <v>330</v>
      </c>
      <c r="K96" s="4">
        <v>660</v>
      </c>
      <c r="L96" s="4" t="s">
        <v>215</v>
      </c>
      <c r="M96" s="173" t="s">
        <v>18</v>
      </c>
      <c r="N96" s="163" t="s">
        <v>21</v>
      </c>
      <c r="O96" s="156" t="s">
        <v>18</v>
      </c>
      <c r="P96" s="151" t="s">
        <v>97</v>
      </c>
      <c r="Q96" s="169" t="s">
        <v>18</v>
      </c>
      <c r="R96" s="151" t="s">
        <v>18</v>
      </c>
      <c r="S96" s="153" t="s">
        <v>97</v>
      </c>
      <c r="T96" s="153" t="s">
        <v>18</v>
      </c>
      <c r="U96" s="153" t="s">
        <v>18</v>
      </c>
      <c r="V96" s="155" t="s">
        <v>97</v>
      </c>
      <c r="W96" s="155" t="s">
        <v>18</v>
      </c>
      <c r="X96" s="155" t="s">
        <v>26</v>
      </c>
      <c r="Y96" s="92" t="s">
        <v>97</v>
      </c>
      <c r="Z96" s="157" t="s">
        <v>18</v>
      </c>
      <c r="AA96" s="163" t="s">
        <v>53</v>
      </c>
      <c r="AB96" s="156">
        <v>45292</v>
      </c>
      <c r="AC96" s="147" t="s">
        <v>76</v>
      </c>
      <c r="AD96" s="147" t="s">
        <v>97</v>
      </c>
      <c r="AE96" s="147" t="s">
        <v>358</v>
      </c>
      <c r="AF96" s="147" t="s">
        <v>216</v>
      </c>
      <c r="AG96" s="147">
        <v>44477</v>
      </c>
      <c r="AH96" s="147" t="s">
        <v>217</v>
      </c>
      <c r="AI96" s="147">
        <v>44477</v>
      </c>
      <c r="AJ96" s="147" t="s">
        <v>173</v>
      </c>
      <c r="AK96" s="147" t="s">
        <v>18</v>
      </c>
    </row>
    <row r="97" spans="1:37" ht="31.5">
      <c r="A97" s="187">
        <v>1.2</v>
      </c>
      <c r="B97" s="48" t="s">
        <v>18</v>
      </c>
      <c r="C97" s="3" t="s">
        <v>174</v>
      </c>
      <c r="D97" s="3" t="s">
        <v>107</v>
      </c>
      <c r="E97" s="23">
        <v>264</v>
      </c>
      <c r="F97" s="23">
        <v>94</v>
      </c>
      <c r="G97" s="23">
        <v>97</v>
      </c>
      <c r="H97" s="23">
        <v>1</v>
      </c>
      <c r="I97" s="4">
        <v>1393.0277777777778</v>
      </c>
      <c r="J97" s="4">
        <v>12000</v>
      </c>
      <c r="K97" s="4">
        <v>12000</v>
      </c>
      <c r="L97" s="4" t="s">
        <v>215</v>
      </c>
      <c r="M97" s="170" t="s">
        <v>18</v>
      </c>
      <c r="N97" s="163" t="s">
        <v>21</v>
      </c>
      <c r="O97" s="156" t="s">
        <v>18</v>
      </c>
      <c r="P97" s="151" t="s">
        <v>97</v>
      </c>
      <c r="Q97" s="169" t="s">
        <v>18</v>
      </c>
      <c r="R97" s="151" t="s">
        <v>18</v>
      </c>
      <c r="S97" s="153" t="s">
        <v>97</v>
      </c>
      <c r="T97" s="153" t="s">
        <v>26</v>
      </c>
      <c r="U97" s="153" t="s">
        <v>26</v>
      </c>
      <c r="V97" s="155" t="s">
        <v>97</v>
      </c>
      <c r="W97" s="155" t="s">
        <v>26</v>
      </c>
      <c r="X97" s="155" t="s">
        <v>26</v>
      </c>
      <c r="Y97" s="92" t="s">
        <v>97</v>
      </c>
      <c r="Z97" s="157" t="s">
        <v>18</v>
      </c>
      <c r="AA97" s="163" t="s">
        <v>53</v>
      </c>
      <c r="AB97" s="156">
        <v>45261</v>
      </c>
      <c r="AC97" s="147" t="s">
        <v>54</v>
      </c>
      <c r="AD97" s="147" t="s">
        <v>97</v>
      </c>
      <c r="AE97" s="147" t="s">
        <v>358</v>
      </c>
      <c r="AF97" s="147" t="s">
        <v>216</v>
      </c>
      <c r="AG97" s="147">
        <v>44477</v>
      </c>
      <c r="AH97" s="147" t="s">
        <v>217</v>
      </c>
      <c r="AI97" s="147">
        <v>44477</v>
      </c>
      <c r="AJ97" s="147" t="s">
        <v>175</v>
      </c>
      <c r="AK97" s="147" t="s">
        <v>18</v>
      </c>
    </row>
    <row r="98" spans="1:37" ht="31.5">
      <c r="A98" s="199">
        <v>1.2</v>
      </c>
      <c r="B98" s="50" t="s">
        <v>18</v>
      </c>
      <c r="C98" s="14" t="s">
        <v>176</v>
      </c>
      <c r="D98" s="14" t="s">
        <v>177</v>
      </c>
      <c r="E98" s="4">
        <v>97</v>
      </c>
      <c r="F98" s="4">
        <v>44</v>
      </c>
      <c r="G98" s="4">
        <v>63</v>
      </c>
      <c r="H98" s="4">
        <v>1</v>
      </c>
      <c r="I98" s="4">
        <v>155.60416666666666</v>
      </c>
      <c r="J98" s="4">
        <v>920</v>
      </c>
      <c r="K98" s="4">
        <v>920</v>
      </c>
      <c r="L98" s="4" t="s">
        <v>215</v>
      </c>
      <c r="M98" s="4" t="s">
        <v>18</v>
      </c>
      <c r="N98" s="163" t="s">
        <v>21</v>
      </c>
      <c r="O98" s="156" t="s">
        <v>18</v>
      </c>
      <c r="P98" s="151" t="s">
        <v>97</v>
      </c>
      <c r="Q98" s="169" t="s">
        <v>26</v>
      </c>
      <c r="R98" s="151" t="s">
        <v>26</v>
      </c>
      <c r="S98" s="153" t="s">
        <v>97</v>
      </c>
      <c r="T98" s="153" t="s">
        <v>26</v>
      </c>
      <c r="U98" s="153" t="s">
        <v>26</v>
      </c>
      <c r="V98" s="154" t="s">
        <v>97</v>
      </c>
      <c r="W98" s="155" t="s">
        <v>26</v>
      </c>
      <c r="X98" s="155" t="s">
        <v>26</v>
      </c>
      <c r="Y98" s="92" t="s">
        <v>97</v>
      </c>
      <c r="Z98" s="157" t="s">
        <v>18</v>
      </c>
      <c r="AA98" s="163" t="s">
        <v>53</v>
      </c>
      <c r="AB98" s="156">
        <v>45261</v>
      </c>
      <c r="AC98" s="147" t="s">
        <v>54</v>
      </c>
      <c r="AD98" s="147" t="s">
        <v>97</v>
      </c>
      <c r="AE98" s="147" t="s">
        <v>358</v>
      </c>
      <c r="AF98" s="147" t="s">
        <v>216</v>
      </c>
      <c r="AG98" s="147">
        <v>44477</v>
      </c>
      <c r="AH98" s="147" t="s">
        <v>217</v>
      </c>
      <c r="AI98" s="147">
        <v>44477</v>
      </c>
      <c r="AJ98" s="147" t="s">
        <v>18</v>
      </c>
      <c r="AK98" s="147" t="s">
        <v>18</v>
      </c>
    </row>
    <row r="99" spans="1:37" ht="31.5">
      <c r="A99" s="199">
        <v>1.2</v>
      </c>
      <c r="B99" s="50" t="s">
        <v>18</v>
      </c>
      <c r="C99" s="14" t="s">
        <v>178</v>
      </c>
      <c r="D99" s="14" t="s">
        <v>179</v>
      </c>
      <c r="E99" s="4">
        <v>125</v>
      </c>
      <c r="F99" s="4">
        <v>33</v>
      </c>
      <c r="G99" s="4">
        <v>37</v>
      </c>
      <c r="H99" s="4">
        <v>1</v>
      </c>
      <c r="I99" s="4">
        <v>88.324652777777771</v>
      </c>
      <c r="J99" s="4">
        <v>1048</v>
      </c>
      <c r="K99" s="4">
        <v>1048</v>
      </c>
      <c r="L99" s="4" t="s">
        <v>215</v>
      </c>
      <c r="M99" s="4" t="s">
        <v>18</v>
      </c>
      <c r="N99" s="163" t="s">
        <v>21</v>
      </c>
      <c r="O99" s="156" t="s">
        <v>18</v>
      </c>
      <c r="P99" s="151" t="s">
        <v>97</v>
      </c>
      <c r="Q99" s="169" t="s">
        <v>26</v>
      </c>
      <c r="R99" s="151" t="s">
        <v>26</v>
      </c>
      <c r="S99" s="153" t="s">
        <v>97</v>
      </c>
      <c r="T99" s="153" t="s">
        <v>26</v>
      </c>
      <c r="U99" s="153" t="s">
        <v>26</v>
      </c>
      <c r="V99" s="154" t="s">
        <v>97</v>
      </c>
      <c r="W99" s="155" t="s">
        <v>26</v>
      </c>
      <c r="X99" s="155" t="s">
        <v>26</v>
      </c>
      <c r="Y99" s="92" t="s">
        <v>97</v>
      </c>
      <c r="Z99" s="157" t="s">
        <v>18</v>
      </c>
      <c r="AA99" s="163" t="s">
        <v>53</v>
      </c>
      <c r="AB99" s="156">
        <v>45261</v>
      </c>
      <c r="AC99" s="147" t="s">
        <v>54</v>
      </c>
      <c r="AD99" s="147" t="s">
        <v>97</v>
      </c>
      <c r="AE99" s="147" t="s">
        <v>358</v>
      </c>
      <c r="AF99" s="147" t="s">
        <v>216</v>
      </c>
      <c r="AG99" s="147">
        <v>44477</v>
      </c>
      <c r="AH99" s="147" t="s">
        <v>217</v>
      </c>
      <c r="AI99" s="147">
        <v>44477</v>
      </c>
      <c r="AJ99" s="147" t="s">
        <v>18</v>
      </c>
      <c r="AK99" s="147" t="s">
        <v>18</v>
      </c>
    </row>
    <row r="100" spans="1:37" ht="47.25">
      <c r="A100" s="187">
        <v>1.2</v>
      </c>
      <c r="B100" s="48" t="s">
        <v>18</v>
      </c>
      <c r="C100" s="3" t="s">
        <v>180</v>
      </c>
      <c r="D100" s="3" t="s">
        <v>181</v>
      </c>
      <c r="E100" s="23">
        <v>120</v>
      </c>
      <c r="F100" s="23">
        <v>48</v>
      </c>
      <c r="G100" s="23">
        <v>48</v>
      </c>
      <c r="H100" s="23">
        <v>1</v>
      </c>
      <c r="I100" s="4">
        <v>160</v>
      </c>
      <c r="J100" s="4">
        <v>600</v>
      </c>
      <c r="K100" s="4">
        <v>600</v>
      </c>
      <c r="L100" s="4" t="s">
        <v>215</v>
      </c>
      <c r="M100" s="170" t="s">
        <v>18</v>
      </c>
      <c r="N100" s="163" t="s">
        <v>21</v>
      </c>
      <c r="O100" s="156" t="s">
        <v>18</v>
      </c>
      <c r="P100" s="151" t="s">
        <v>97</v>
      </c>
      <c r="Q100" s="169" t="s">
        <v>18</v>
      </c>
      <c r="R100" s="151" t="s">
        <v>18</v>
      </c>
      <c r="S100" s="153" t="s">
        <v>97</v>
      </c>
      <c r="T100" s="153" t="s">
        <v>26</v>
      </c>
      <c r="U100" s="153" t="s">
        <v>26</v>
      </c>
      <c r="V100" s="155" t="s">
        <v>97</v>
      </c>
      <c r="W100" s="155" t="s">
        <v>26</v>
      </c>
      <c r="X100" s="155" t="s">
        <v>26</v>
      </c>
      <c r="Y100" s="92" t="s">
        <v>97</v>
      </c>
      <c r="Z100" s="157" t="s">
        <v>18</v>
      </c>
      <c r="AA100" s="163" t="s">
        <v>53</v>
      </c>
      <c r="AB100" s="156">
        <v>45275</v>
      </c>
      <c r="AC100" s="147" t="s">
        <v>76</v>
      </c>
      <c r="AD100" s="147" t="s">
        <v>97</v>
      </c>
      <c r="AE100" s="147" t="s">
        <v>358</v>
      </c>
      <c r="AF100" s="147" t="s">
        <v>216</v>
      </c>
      <c r="AG100" s="147">
        <v>44477</v>
      </c>
      <c r="AH100" s="147" t="s">
        <v>217</v>
      </c>
      <c r="AI100" s="147">
        <v>44477</v>
      </c>
      <c r="AJ100" s="147" t="s">
        <v>182</v>
      </c>
      <c r="AK100" s="147" t="s">
        <v>18</v>
      </c>
    </row>
    <row r="101" spans="1:37" ht="47.25">
      <c r="A101" s="187">
        <v>1.2</v>
      </c>
      <c r="B101" s="48" t="s">
        <v>18</v>
      </c>
      <c r="C101" s="3" t="s">
        <v>183</v>
      </c>
      <c r="D101" s="3" t="s">
        <v>184</v>
      </c>
      <c r="E101" s="23">
        <v>480</v>
      </c>
      <c r="F101" s="23">
        <v>96</v>
      </c>
      <c r="G101" s="23">
        <v>102</v>
      </c>
      <c r="H101" s="23">
        <v>1</v>
      </c>
      <c r="I101" s="4">
        <v>2720</v>
      </c>
      <c r="J101" s="4">
        <v>28000</v>
      </c>
      <c r="K101" s="4">
        <v>28000</v>
      </c>
      <c r="L101" s="4" t="s">
        <v>215</v>
      </c>
      <c r="M101" s="170" t="s">
        <v>18</v>
      </c>
      <c r="N101" s="163" t="s">
        <v>21</v>
      </c>
      <c r="O101" s="156" t="s">
        <v>18</v>
      </c>
      <c r="P101" s="151" t="s">
        <v>97</v>
      </c>
      <c r="Q101" s="169" t="s">
        <v>18</v>
      </c>
      <c r="R101" s="151" t="s">
        <v>18</v>
      </c>
      <c r="S101" s="153" t="s">
        <v>97</v>
      </c>
      <c r="T101" s="153" t="s">
        <v>26</v>
      </c>
      <c r="U101" s="153" t="s">
        <v>26</v>
      </c>
      <c r="V101" s="155" t="s">
        <v>97</v>
      </c>
      <c r="W101" s="155" t="s">
        <v>26</v>
      </c>
      <c r="X101" s="155" t="s">
        <v>26</v>
      </c>
      <c r="Y101" s="92" t="s">
        <v>97</v>
      </c>
      <c r="Z101" s="157" t="s">
        <v>18</v>
      </c>
      <c r="AA101" s="147" t="s">
        <v>98</v>
      </c>
      <c r="AB101" s="156">
        <v>45292</v>
      </c>
      <c r="AC101" s="147" t="s">
        <v>54</v>
      </c>
      <c r="AD101" s="147" t="s">
        <v>97</v>
      </c>
      <c r="AE101" s="147" t="s">
        <v>358</v>
      </c>
      <c r="AF101" s="147" t="s">
        <v>216</v>
      </c>
      <c r="AG101" s="147">
        <v>44477</v>
      </c>
      <c r="AH101" s="147" t="s">
        <v>217</v>
      </c>
      <c r="AI101" s="147">
        <v>44477</v>
      </c>
      <c r="AJ101" s="147" t="s">
        <v>185</v>
      </c>
      <c r="AK101" s="147" t="s">
        <v>18</v>
      </c>
    </row>
    <row r="102" spans="1:37" ht="31.5">
      <c r="A102" s="199">
        <v>1.2</v>
      </c>
      <c r="B102" s="50" t="s">
        <v>18</v>
      </c>
      <c r="C102" s="14" t="s">
        <v>51</v>
      </c>
      <c r="D102" s="14" t="s">
        <v>52</v>
      </c>
      <c r="E102" s="4">
        <v>174</v>
      </c>
      <c r="F102" s="4">
        <v>53</v>
      </c>
      <c r="G102" s="4">
        <v>96</v>
      </c>
      <c r="H102" s="4">
        <v>3</v>
      </c>
      <c r="I102" s="22">
        <v>1537</v>
      </c>
      <c r="J102" s="22">
        <v>586.66666666666663</v>
      </c>
      <c r="K102" s="4">
        <v>1760</v>
      </c>
      <c r="L102" s="22" t="s">
        <v>215</v>
      </c>
      <c r="M102" s="168" t="s">
        <v>18</v>
      </c>
      <c r="N102" s="163" t="s">
        <v>21</v>
      </c>
      <c r="O102" s="156" t="s">
        <v>18</v>
      </c>
      <c r="P102" s="151" t="s">
        <v>22</v>
      </c>
      <c r="Q102" s="98">
        <v>44159</v>
      </c>
      <c r="R102" s="151" t="s">
        <v>23</v>
      </c>
      <c r="S102" s="152" t="s">
        <v>24</v>
      </c>
      <c r="T102" s="12" t="s">
        <v>18</v>
      </c>
      <c r="U102" s="153" t="s">
        <v>25</v>
      </c>
      <c r="V102" s="154" t="s">
        <v>25</v>
      </c>
      <c r="W102" s="155" t="s">
        <v>26</v>
      </c>
      <c r="X102" s="155" t="s">
        <v>26</v>
      </c>
      <c r="Y102" s="104">
        <v>44963</v>
      </c>
      <c r="Z102" s="157" t="s">
        <v>18</v>
      </c>
      <c r="AA102" s="147" t="s">
        <v>53</v>
      </c>
      <c r="AB102" s="156">
        <v>45292</v>
      </c>
      <c r="AC102" s="147" t="s">
        <v>54</v>
      </c>
      <c r="AD102" s="147" t="s">
        <v>356</v>
      </c>
      <c r="AE102" s="147" t="s">
        <v>358</v>
      </c>
      <c r="AF102" s="61" t="s">
        <v>216</v>
      </c>
      <c r="AG102" s="61">
        <v>44477</v>
      </c>
      <c r="AH102" s="61" t="s">
        <v>217</v>
      </c>
      <c r="AI102" s="61">
        <v>44477</v>
      </c>
      <c r="AJ102" s="147" t="s">
        <v>18</v>
      </c>
      <c r="AK102" s="147" t="s">
        <v>18</v>
      </c>
    </row>
    <row r="103" spans="1:37" ht="31.5">
      <c r="A103" s="199">
        <v>1.2</v>
      </c>
      <c r="B103" s="50" t="s">
        <v>18</v>
      </c>
      <c r="C103" s="14" t="s">
        <v>55</v>
      </c>
      <c r="D103" s="14" t="s">
        <v>52</v>
      </c>
      <c r="E103" s="4">
        <v>108</v>
      </c>
      <c r="F103" s="4">
        <v>53</v>
      </c>
      <c r="G103" s="4">
        <v>60</v>
      </c>
      <c r="H103" s="4">
        <v>2</v>
      </c>
      <c r="I103" s="22">
        <v>397.5</v>
      </c>
      <c r="J103" s="22">
        <v>1210</v>
      </c>
      <c r="K103" s="4">
        <v>2420</v>
      </c>
      <c r="L103" s="22" t="s">
        <v>215</v>
      </c>
      <c r="M103" s="168" t="s">
        <v>18</v>
      </c>
      <c r="N103" s="163" t="s">
        <v>21</v>
      </c>
      <c r="O103" s="156" t="s">
        <v>18</v>
      </c>
      <c r="P103" s="151" t="s">
        <v>22</v>
      </c>
      <c r="Q103" s="98">
        <v>44159</v>
      </c>
      <c r="R103" s="151" t="s">
        <v>23</v>
      </c>
      <c r="S103" s="152" t="s">
        <v>24</v>
      </c>
      <c r="T103" s="12" t="s">
        <v>18</v>
      </c>
      <c r="U103" s="153" t="s">
        <v>25</v>
      </c>
      <c r="V103" s="154" t="s">
        <v>25</v>
      </c>
      <c r="W103" s="155" t="s">
        <v>26</v>
      </c>
      <c r="X103" s="155" t="s">
        <v>26</v>
      </c>
      <c r="Y103" s="104">
        <v>44963</v>
      </c>
      <c r="Z103" s="157" t="s">
        <v>18</v>
      </c>
      <c r="AA103" s="147" t="s">
        <v>53</v>
      </c>
      <c r="AB103" s="156">
        <v>45292</v>
      </c>
      <c r="AC103" s="147" t="s">
        <v>54</v>
      </c>
      <c r="AD103" s="147" t="s">
        <v>356</v>
      </c>
      <c r="AE103" s="147" t="s">
        <v>358</v>
      </c>
      <c r="AF103" s="61" t="s">
        <v>216</v>
      </c>
      <c r="AG103" s="61">
        <v>44477</v>
      </c>
      <c r="AH103" s="61" t="s">
        <v>217</v>
      </c>
      <c r="AI103" s="61">
        <v>44477</v>
      </c>
      <c r="AJ103" s="147" t="s">
        <v>18</v>
      </c>
      <c r="AK103" s="147" t="s">
        <v>18</v>
      </c>
    </row>
    <row r="104" spans="1:37" ht="31.5">
      <c r="A104" s="199">
        <v>1.2</v>
      </c>
      <c r="B104" s="50" t="s">
        <v>18</v>
      </c>
      <c r="C104" s="17" t="s">
        <v>56</v>
      </c>
      <c r="D104" s="14" t="s">
        <v>57</v>
      </c>
      <c r="E104" s="4">
        <v>92</v>
      </c>
      <c r="F104" s="4">
        <v>92</v>
      </c>
      <c r="G104" s="4">
        <v>70.5</v>
      </c>
      <c r="H104" s="4">
        <v>9</v>
      </c>
      <c r="I104" s="22">
        <v>3107.875</v>
      </c>
      <c r="J104" s="22">
        <v>3531.5555555555557</v>
      </c>
      <c r="K104" s="4">
        <v>31784</v>
      </c>
      <c r="L104" s="22" t="s">
        <v>215</v>
      </c>
      <c r="M104" s="168" t="s">
        <v>18</v>
      </c>
      <c r="N104" s="163" t="s">
        <v>21</v>
      </c>
      <c r="O104" s="156" t="s">
        <v>18</v>
      </c>
      <c r="P104" s="151" t="s">
        <v>22</v>
      </c>
      <c r="Q104" s="98">
        <v>44058</v>
      </c>
      <c r="R104" s="151" t="s">
        <v>23</v>
      </c>
      <c r="S104" s="152" t="s">
        <v>24</v>
      </c>
      <c r="T104" s="12" t="s">
        <v>18</v>
      </c>
      <c r="U104" s="153" t="s">
        <v>25</v>
      </c>
      <c r="V104" s="154" t="s">
        <v>25</v>
      </c>
      <c r="W104" s="155" t="s">
        <v>26</v>
      </c>
      <c r="X104" s="155" t="s">
        <v>26</v>
      </c>
      <c r="Y104" s="104">
        <v>44963</v>
      </c>
      <c r="Z104" s="157" t="s">
        <v>18</v>
      </c>
      <c r="AA104" s="163" t="s">
        <v>53</v>
      </c>
      <c r="AB104" s="156">
        <v>45292</v>
      </c>
      <c r="AC104" s="147" t="s">
        <v>54</v>
      </c>
      <c r="AD104" s="147" t="s">
        <v>356</v>
      </c>
      <c r="AE104" s="147" t="s">
        <v>358</v>
      </c>
      <c r="AF104" s="61" t="s">
        <v>216</v>
      </c>
      <c r="AG104" s="61">
        <v>44477</v>
      </c>
      <c r="AH104" s="61" t="s">
        <v>217</v>
      </c>
      <c r="AI104" s="61">
        <v>44477</v>
      </c>
      <c r="AJ104" s="147" t="s">
        <v>58</v>
      </c>
      <c r="AK104" s="147" t="s">
        <v>18</v>
      </c>
    </row>
    <row r="105" spans="1:37" ht="31.5">
      <c r="A105" s="199">
        <v>1.2</v>
      </c>
      <c r="B105" s="50" t="s">
        <v>18</v>
      </c>
      <c r="C105" s="17" t="s">
        <v>56</v>
      </c>
      <c r="D105" s="14" t="s">
        <v>59</v>
      </c>
      <c r="E105" s="4">
        <v>92</v>
      </c>
      <c r="F105" s="4">
        <v>92</v>
      </c>
      <c r="G105" s="4">
        <v>70.5</v>
      </c>
      <c r="H105" s="4">
        <v>3</v>
      </c>
      <c r="I105" s="22">
        <v>1035.9583333333335</v>
      </c>
      <c r="J105" s="22">
        <v>5001</v>
      </c>
      <c r="K105" s="4">
        <v>15003</v>
      </c>
      <c r="L105" s="22" t="s">
        <v>215</v>
      </c>
      <c r="M105" s="168" t="s">
        <v>18</v>
      </c>
      <c r="N105" s="163" t="s">
        <v>21</v>
      </c>
      <c r="O105" s="156" t="s">
        <v>18</v>
      </c>
      <c r="P105" s="151" t="s">
        <v>22</v>
      </c>
      <c r="Q105" s="98">
        <v>44211</v>
      </c>
      <c r="R105" s="151" t="s">
        <v>23</v>
      </c>
      <c r="S105" s="152" t="s">
        <v>24</v>
      </c>
      <c r="T105" s="12" t="s">
        <v>18</v>
      </c>
      <c r="U105" s="153" t="s">
        <v>25</v>
      </c>
      <c r="V105" s="154" t="s">
        <v>25</v>
      </c>
      <c r="W105" s="155" t="s">
        <v>26</v>
      </c>
      <c r="X105" s="155" t="s">
        <v>26</v>
      </c>
      <c r="Y105" s="104">
        <v>44963</v>
      </c>
      <c r="Z105" s="157" t="s">
        <v>18</v>
      </c>
      <c r="AA105" s="163" t="s">
        <v>53</v>
      </c>
      <c r="AB105" s="156">
        <v>45292</v>
      </c>
      <c r="AC105" s="147" t="s">
        <v>54</v>
      </c>
      <c r="AD105" s="147" t="s">
        <v>356</v>
      </c>
      <c r="AE105" s="147" t="s">
        <v>358</v>
      </c>
      <c r="AF105" s="61" t="s">
        <v>216</v>
      </c>
      <c r="AG105" s="61">
        <v>44477</v>
      </c>
      <c r="AH105" s="61" t="s">
        <v>217</v>
      </c>
      <c r="AI105" s="61">
        <v>44477</v>
      </c>
      <c r="AJ105" s="147" t="s">
        <v>58</v>
      </c>
      <c r="AK105" s="147" t="s">
        <v>18</v>
      </c>
    </row>
    <row r="106" spans="1:37" ht="31.5">
      <c r="A106" s="192">
        <v>1.4</v>
      </c>
      <c r="B106" s="51" t="s">
        <v>18</v>
      </c>
      <c r="C106" s="21" t="s">
        <v>117</v>
      </c>
      <c r="D106" s="20" t="s">
        <v>118</v>
      </c>
      <c r="E106" s="36">
        <v>96</v>
      </c>
      <c r="F106" s="36">
        <v>48</v>
      </c>
      <c r="G106" s="36">
        <v>48</v>
      </c>
      <c r="H106" s="23">
        <v>1</v>
      </c>
      <c r="I106" s="22">
        <v>128</v>
      </c>
      <c r="J106" s="22">
        <v>600</v>
      </c>
      <c r="K106" s="4">
        <v>600</v>
      </c>
      <c r="L106" s="36" t="s">
        <v>223</v>
      </c>
      <c r="M106" s="8" t="s">
        <v>62</v>
      </c>
      <c r="N106" s="163" t="s">
        <v>21</v>
      </c>
      <c r="O106" s="156">
        <v>45139</v>
      </c>
      <c r="P106" s="151" t="s">
        <v>29</v>
      </c>
      <c r="Q106" s="169">
        <v>45139</v>
      </c>
      <c r="R106" s="151" t="s">
        <v>23</v>
      </c>
      <c r="S106" s="152" t="s">
        <v>63</v>
      </c>
      <c r="T106" s="153" t="s">
        <v>18</v>
      </c>
      <c r="U106" s="153" t="s">
        <v>64</v>
      </c>
      <c r="V106" s="154" t="s">
        <v>65</v>
      </c>
      <c r="W106" s="155" t="s">
        <v>18</v>
      </c>
      <c r="X106" s="155" t="s">
        <v>66</v>
      </c>
      <c r="Y106" s="156">
        <v>45231</v>
      </c>
      <c r="Z106" s="157" t="s">
        <v>18</v>
      </c>
      <c r="AA106" s="147" t="s">
        <v>67</v>
      </c>
      <c r="AB106" s="156">
        <v>45261</v>
      </c>
      <c r="AC106" s="147" t="s">
        <v>54</v>
      </c>
      <c r="AD106" s="147" t="s">
        <v>357</v>
      </c>
      <c r="AE106" s="147" t="s">
        <v>358</v>
      </c>
      <c r="AF106" s="147" t="s">
        <v>226</v>
      </c>
      <c r="AG106" s="147">
        <v>44481</v>
      </c>
      <c r="AH106" s="147" t="s">
        <v>227</v>
      </c>
      <c r="AI106" s="147">
        <v>44481</v>
      </c>
      <c r="AJ106" s="147" t="s">
        <v>18</v>
      </c>
      <c r="AK106" s="147" t="s">
        <v>18</v>
      </c>
    </row>
    <row r="107" spans="1:37" ht="31.5">
      <c r="A107" s="192">
        <v>1.4</v>
      </c>
      <c r="B107" s="51" t="s">
        <v>18</v>
      </c>
      <c r="C107" s="21" t="s">
        <v>119</v>
      </c>
      <c r="D107" s="1" t="s">
        <v>120</v>
      </c>
      <c r="E107" s="36">
        <v>96</v>
      </c>
      <c r="F107" s="36">
        <v>48</v>
      </c>
      <c r="G107" s="36">
        <v>48</v>
      </c>
      <c r="H107" s="23">
        <v>1</v>
      </c>
      <c r="I107" s="22">
        <v>128</v>
      </c>
      <c r="J107" s="22">
        <v>1200</v>
      </c>
      <c r="K107" s="4">
        <v>1200</v>
      </c>
      <c r="L107" s="36" t="s">
        <v>223</v>
      </c>
      <c r="M107" s="8" t="s">
        <v>229</v>
      </c>
      <c r="N107" s="163" t="s">
        <v>21</v>
      </c>
      <c r="O107" s="156">
        <v>45078</v>
      </c>
      <c r="P107" s="151" t="s">
        <v>29</v>
      </c>
      <c r="Q107" s="169">
        <v>45139</v>
      </c>
      <c r="R107" s="151" t="s">
        <v>23</v>
      </c>
      <c r="S107" s="152" t="s">
        <v>63</v>
      </c>
      <c r="T107" s="153" t="s">
        <v>18</v>
      </c>
      <c r="U107" s="153" t="s">
        <v>64</v>
      </c>
      <c r="V107" s="154" t="s">
        <v>65</v>
      </c>
      <c r="W107" s="155" t="s">
        <v>18</v>
      </c>
      <c r="X107" s="155" t="s">
        <v>66</v>
      </c>
      <c r="Y107" s="156">
        <v>45231</v>
      </c>
      <c r="Z107" s="157" t="s">
        <v>18</v>
      </c>
      <c r="AA107" s="163" t="s">
        <v>67</v>
      </c>
      <c r="AB107" s="156">
        <v>45261</v>
      </c>
      <c r="AC107" s="147" t="s">
        <v>54</v>
      </c>
      <c r="AD107" s="147" t="s">
        <v>357</v>
      </c>
      <c r="AE107" s="147" t="s">
        <v>358</v>
      </c>
      <c r="AF107" s="147" t="s">
        <v>226</v>
      </c>
      <c r="AG107" s="147">
        <v>44481</v>
      </c>
      <c r="AH107" s="147" t="s">
        <v>227</v>
      </c>
      <c r="AI107" s="147">
        <v>44481</v>
      </c>
      <c r="AJ107" s="147" t="s">
        <v>230</v>
      </c>
      <c r="AK107" s="147" t="s">
        <v>18</v>
      </c>
    </row>
    <row r="108" spans="1:37" ht="31.5">
      <c r="A108" s="199">
        <v>1.2</v>
      </c>
      <c r="B108" s="50" t="s">
        <v>18</v>
      </c>
      <c r="C108" s="14" t="s">
        <v>78</v>
      </c>
      <c r="D108" s="14" t="s">
        <v>79</v>
      </c>
      <c r="E108" s="4">
        <v>92</v>
      </c>
      <c r="F108" s="4">
        <v>92</v>
      </c>
      <c r="G108" s="4">
        <v>71</v>
      </c>
      <c r="H108" s="4">
        <v>2</v>
      </c>
      <c r="I108" s="22">
        <v>695.53703703703707</v>
      </c>
      <c r="J108" s="22">
        <v>4990</v>
      </c>
      <c r="K108" s="4">
        <v>9980</v>
      </c>
      <c r="L108" s="168" t="s">
        <v>215</v>
      </c>
      <c r="M108" s="168" t="s">
        <v>18</v>
      </c>
      <c r="N108" s="163" t="s">
        <v>21</v>
      </c>
      <c r="O108" s="156" t="s">
        <v>18</v>
      </c>
      <c r="P108" s="151" t="s">
        <v>80</v>
      </c>
      <c r="Q108" s="99">
        <v>44880</v>
      </c>
      <c r="R108" s="151" t="s">
        <v>23</v>
      </c>
      <c r="S108" s="152" t="s">
        <v>24</v>
      </c>
      <c r="T108" s="12" t="s">
        <v>18</v>
      </c>
      <c r="U108" s="153" t="s">
        <v>25</v>
      </c>
      <c r="V108" s="39" t="s">
        <v>25</v>
      </c>
      <c r="W108" s="155" t="s">
        <v>18</v>
      </c>
      <c r="X108" s="155" t="s">
        <v>26</v>
      </c>
      <c r="Y108" s="104">
        <v>44598</v>
      </c>
      <c r="Z108" s="157" t="s">
        <v>18</v>
      </c>
      <c r="AA108" s="147" t="s">
        <v>53</v>
      </c>
      <c r="AB108" s="156">
        <v>45261</v>
      </c>
      <c r="AC108" s="147" t="s">
        <v>54</v>
      </c>
      <c r="AD108" s="147" t="s">
        <v>354</v>
      </c>
      <c r="AE108" s="147" t="s">
        <v>358</v>
      </c>
      <c r="AF108" s="147" t="s">
        <v>216</v>
      </c>
      <c r="AG108" s="147">
        <v>44477</v>
      </c>
      <c r="AH108" s="147" t="s">
        <v>217</v>
      </c>
      <c r="AI108" s="147">
        <v>44477</v>
      </c>
      <c r="AJ108" s="147" t="s">
        <v>18</v>
      </c>
      <c r="AK108" s="147" t="s">
        <v>18</v>
      </c>
    </row>
    <row r="109" spans="1:37" ht="47.25">
      <c r="A109" s="187">
        <v>1.2</v>
      </c>
      <c r="B109" s="48" t="s">
        <v>18</v>
      </c>
      <c r="C109" s="3" t="s">
        <v>74</v>
      </c>
      <c r="D109" s="3" t="s">
        <v>75</v>
      </c>
      <c r="E109" s="4">
        <v>88</v>
      </c>
      <c r="F109" s="4">
        <v>58</v>
      </c>
      <c r="G109" s="4">
        <v>97</v>
      </c>
      <c r="H109" s="23">
        <v>1</v>
      </c>
      <c r="I109" s="22">
        <v>286.50925925925924</v>
      </c>
      <c r="J109" s="22">
        <v>2880</v>
      </c>
      <c r="K109" s="4">
        <v>2880</v>
      </c>
      <c r="L109" s="23" t="s">
        <v>215</v>
      </c>
      <c r="M109" s="6" t="s">
        <v>18</v>
      </c>
      <c r="N109" s="163" t="s">
        <v>21</v>
      </c>
      <c r="O109" s="156" t="s">
        <v>18</v>
      </c>
      <c r="P109" s="160" t="s">
        <v>29</v>
      </c>
      <c r="Q109" s="169">
        <v>44880</v>
      </c>
      <c r="R109" s="151" t="s">
        <v>23</v>
      </c>
      <c r="S109" s="152" t="s">
        <v>24</v>
      </c>
      <c r="T109" s="153" t="s">
        <v>18</v>
      </c>
      <c r="U109" s="153" t="s">
        <v>25</v>
      </c>
      <c r="V109" s="154" t="s">
        <v>25</v>
      </c>
      <c r="W109" s="155" t="s">
        <v>18</v>
      </c>
      <c r="X109" s="155" t="s">
        <v>26</v>
      </c>
      <c r="Y109" s="156">
        <v>44963</v>
      </c>
      <c r="Z109" s="157" t="s">
        <v>18</v>
      </c>
      <c r="AA109" s="147" t="s">
        <v>53</v>
      </c>
      <c r="AB109" s="156">
        <v>45323</v>
      </c>
      <c r="AC109" s="147" t="s">
        <v>76</v>
      </c>
      <c r="AD109" s="147" t="s">
        <v>356</v>
      </c>
      <c r="AE109" s="147" t="s">
        <v>358</v>
      </c>
      <c r="AF109" s="147" t="s">
        <v>216</v>
      </c>
      <c r="AG109" s="147">
        <v>44477</v>
      </c>
      <c r="AH109" s="147" t="s">
        <v>217</v>
      </c>
      <c r="AI109" s="147">
        <v>44477</v>
      </c>
      <c r="AJ109" s="147" t="s">
        <v>77</v>
      </c>
      <c r="AK109" s="147" t="s">
        <v>18</v>
      </c>
    </row>
    <row r="110" spans="1:37" ht="31.5">
      <c r="A110" s="187">
        <v>1.2</v>
      </c>
      <c r="B110" s="48" t="s">
        <v>18</v>
      </c>
      <c r="C110" s="3" t="s">
        <v>81</v>
      </c>
      <c r="D110" s="3" t="s">
        <v>82</v>
      </c>
      <c r="E110" s="4">
        <v>84</v>
      </c>
      <c r="F110" s="4">
        <v>60</v>
      </c>
      <c r="G110" s="4">
        <v>48</v>
      </c>
      <c r="H110" s="23">
        <v>1</v>
      </c>
      <c r="I110" s="22">
        <v>140</v>
      </c>
      <c r="J110" s="22">
        <v>3800</v>
      </c>
      <c r="K110" s="4">
        <v>3800</v>
      </c>
      <c r="L110" s="23" t="s">
        <v>223</v>
      </c>
      <c r="M110" s="6" t="s">
        <v>18</v>
      </c>
      <c r="N110" s="163" t="s">
        <v>21</v>
      </c>
      <c r="O110" s="156" t="s">
        <v>18</v>
      </c>
      <c r="P110" s="160" t="s">
        <v>29</v>
      </c>
      <c r="Q110" s="169">
        <v>44880</v>
      </c>
      <c r="R110" s="151" t="s">
        <v>23</v>
      </c>
      <c r="S110" s="152" t="s">
        <v>24</v>
      </c>
      <c r="T110" s="153" t="s">
        <v>18</v>
      </c>
      <c r="U110" s="153" t="s">
        <v>25</v>
      </c>
      <c r="V110" s="154" t="s">
        <v>25</v>
      </c>
      <c r="W110" s="155" t="s">
        <v>18</v>
      </c>
      <c r="X110" s="155" t="s">
        <v>26</v>
      </c>
      <c r="Y110" s="156">
        <v>44963</v>
      </c>
      <c r="Z110" s="157" t="s">
        <v>18</v>
      </c>
      <c r="AA110" s="147" t="s">
        <v>53</v>
      </c>
      <c r="AB110" s="156">
        <v>45275</v>
      </c>
      <c r="AC110" s="147" t="s">
        <v>54</v>
      </c>
      <c r="AD110" s="147" t="s">
        <v>356</v>
      </c>
      <c r="AE110" s="147" t="s">
        <v>358</v>
      </c>
      <c r="AF110" s="147" t="s">
        <v>216</v>
      </c>
      <c r="AG110" s="147">
        <v>44477</v>
      </c>
      <c r="AH110" s="147" t="s">
        <v>217</v>
      </c>
      <c r="AI110" s="147">
        <v>44477</v>
      </c>
      <c r="AJ110" s="147" t="s">
        <v>83</v>
      </c>
      <c r="AK110" s="147" t="s">
        <v>18</v>
      </c>
    </row>
    <row r="111" spans="1:37" ht="31.5">
      <c r="A111" s="187">
        <v>1.2</v>
      </c>
      <c r="B111" s="48" t="s">
        <v>18</v>
      </c>
      <c r="C111" s="3" t="s">
        <v>84</v>
      </c>
      <c r="D111" s="172" t="s">
        <v>85</v>
      </c>
      <c r="E111" s="23">
        <v>240</v>
      </c>
      <c r="F111" s="23">
        <v>96</v>
      </c>
      <c r="G111" s="23">
        <v>96</v>
      </c>
      <c r="H111" s="23">
        <v>1</v>
      </c>
      <c r="I111" s="22">
        <v>1280</v>
      </c>
      <c r="J111" s="22">
        <v>12000</v>
      </c>
      <c r="K111" s="4">
        <v>12000</v>
      </c>
      <c r="L111" s="148" t="s">
        <v>223</v>
      </c>
      <c r="M111" s="170" t="s">
        <v>18</v>
      </c>
      <c r="N111" s="163" t="s">
        <v>21</v>
      </c>
      <c r="O111" s="156" t="s">
        <v>18</v>
      </c>
      <c r="P111" s="160" t="s">
        <v>29</v>
      </c>
      <c r="Q111" s="169">
        <v>44880</v>
      </c>
      <c r="R111" s="151" t="s">
        <v>23</v>
      </c>
      <c r="S111" s="153" t="s">
        <v>24</v>
      </c>
      <c r="T111" s="153" t="s">
        <v>18</v>
      </c>
      <c r="U111" s="153" t="s">
        <v>25</v>
      </c>
      <c r="V111" s="155" t="s">
        <v>25</v>
      </c>
      <c r="W111" s="155" t="s">
        <v>26</v>
      </c>
      <c r="X111" s="155" t="s">
        <v>26</v>
      </c>
      <c r="Y111" s="162">
        <v>44963</v>
      </c>
      <c r="Z111" s="157" t="s">
        <v>18</v>
      </c>
      <c r="AA111" s="147" t="s">
        <v>53</v>
      </c>
      <c r="AB111" s="156">
        <v>45261</v>
      </c>
      <c r="AC111" s="147" t="s">
        <v>54</v>
      </c>
      <c r="AD111" s="147" t="s">
        <v>356</v>
      </c>
      <c r="AE111" s="147" t="s">
        <v>358</v>
      </c>
      <c r="AF111" s="61" t="s">
        <v>216</v>
      </c>
      <c r="AG111" s="147">
        <v>44477</v>
      </c>
      <c r="AH111" s="61" t="s">
        <v>217</v>
      </c>
      <c r="AI111" s="61">
        <v>44477</v>
      </c>
      <c r="AJ111" s="147" t="s">
        <v>86</v>
      </c>
      <c r="AK111" s="61" t="s">
        <v>18</v>
      </c>
    </row>
    <row r="112" spans="1:37" ht="31.5">
      <c r="A112" s="187">
        <v>1.2</v>
      </c>
      <c r="B112" s="48" t="s">
        <v>18</v>
      </c>
      <c r="C112" s="1" t="s">
        <v>121</v>
      </c>
      <c r="D112" s="172" t="s">
        <v>122</v>
      </c>
      <c r="E112" s="23">
        <v>72</v>
      </c>
      <c r="F112" s="23">
        <v>72</v>
      </c>
      <c r="G112" s="23">
        <v>72</v>
      </c>
      <c r="H112" s="23">
        <v>1</v>
      </c>
      <c r="I112" s="22">
        <v>216</v>
      </c>
      <c r="J112" s="22">
        <v>3000</v>
      </c>
      <c r="K112" s="4">
        <v>3000</v>
      </c>
      <c r="L112" s="23" t="s">
        <v>215</v>
      </c>
      <c r="M112" s="6" t="s">
        <v>18</v>
      </c>
      <c r="N112" s="163" t="s">
        <v>21</v>
      </c>
      <c r="O112" s="156" t="s">
        <v>18</v>
      </c>
      <c r="P112" s="151" t="s">
        <v>80</v>
      </c>
      <c r="Q112" s="169">
        <v>44880</v>
      </c>
      <c r="R112" s="151" t="s">
        <v>23</v>
      </c>
      <c r="S112" s="153" t="s">
        <v>24</v>
      </c>
      <c r="T112" s="153" t="s">
        <v>18</v>
      </c>
      <c r="U112" s="153" t="s">
        <v>25</v>
      </c>
      <c r="V112" s="155" t="s">
        <v>25</v>
      </c>
      <c r="W112" s="155" t="s">
        <v>18</v>
      </c>
      <c r="X112" s="155" t="s">
        <v>26</v>
      </c>
      <c r="Y112" s="162">
        <v>45328</v>
      </c>
      <c r="Z112" s="157" t="s">
        <v>18</v>
      </c>
      <c r="AA112" s="147" t="s">
        <v>53</v>
      </c>
      <c r="AB112" s="156">
        <v>45334</v>
      </c>
      <c r="AC112" s="147" t="s">
        <v>76</v>
      </c>
      <c r="AD112" s="147" t="s">
        <v>357</v>
      </c>
      <c r="AE112" s="147" t="s">
        <v>358</v>
      </c>
      <c r="AF112" s="147" t="s">
        <v>216</v>
      </c>
      <c r="AG112" s="147">
        <v>44477</v>
      </c>
      <c r="AH112" s="147" t="s">
        <v>217</v>
      </c>
      <c r="AI112" s="147">
        <v>44477</v>
      </c>
      <c r="AJ112" s="147" t="s">
        <v>123</v>
      </c>
      <c r="AK112" s="147" t="s">
        <v>18</v>
      </c>
    </row>
    <row r="113" spans="1:37" ht="31.5">
      <c r="A113" s="187">
        <v>1.2</v>
      </c>
      <c r="B113" s="49" t="s">
        <v>18</v>
      </c>
      <c r="C113" s="3" t="s">
        <v>124</v>
      </c>
      <c r="D113" s="172" t="s">
        <v>125</v>
      </c>
      <c r="E113" s="23">
        <v>83</v>
      </c>
      <c r="F113" s="23">
        <v>83</v>
      </c>
      <c r="G113" s="23">
        <v>61</v>
      </c>
      <c r="H113" s="23">
        <v>1</v>
      </c>
      <c r="I113" s="22">
        <v>243.1880787037037</v>
      </c>
      <c r="J113" s="22">
        <v>6835</v>
      </c>
      <c r="K113" s="4">
        <v>6835</v>
      </c>
      <c r="L113" s="23" t="s">
        <v>215</v>
      </c>
      <c r="M113" s="6" t="s">
        <v>18</v>
      </c>
      <c r="N113" s="163" t="s">
        <v>21</v>
      </c>
      <c r="O113" s="156" t="s">
        <v>18</v>
      </c>
      <c r="P113" s="151" t="s">
        <v>80</v>
      </c>
      <c r="Q113" s="169">
        <v>44880</v>
      </c>
      <c r="R113" s="151" t="s">
        <v>23</v>
      </c>
      <c r="S113" s="153" t="s">
        <v>24</v>
      </c>
      <c r="T113" s="153" t="s">
        <v>18</v>
      </c>
      <c r="U113" s="153" t="s">
        <v>25</v>
      </c>
      <c r="V113" s="155" t="s">
        <v>25</v>
      </c>
      <c r="W113" s="155" t="s">
        <v>18</v>
      </c>
      <c r="X113" s="155" t="s">
        <v>26</v>
      </c>
      <c r="Y113" s="162">
        <v>45328</v>
      </c>
      <c r="Z113" s="157" t="s">
        <v>18</v>
      </c>
      <c r="AA113" s="147" t="s">
        <v>53</v>
      </c>
      <c r="AB113" s="156">
        <v>45334</v>
      </c>
      <c r="AC113" s="147" t="s">
        <v>76</v>
      </c>
      <c r="AD113" s="147" t="s">
        <v>357</v>
      </c>
      <c r="AE113" s="147" t="s">
        <v>358</v>
      </c>
      <c r="AF113" s="147" t="s">
        <v>216</v>
      </c>
      <c r="AG113" s="147">
        <v>44477</v>
      </c>
      <c r="AH113" s="147" t="s">
        <v>217</v>
      </c>
      <c r="AI113" s="147">
        <v>44477</v>
      </c>
      <c r="AJ113" s="147" t="s">
        <v>123</v>
      </c>
      <c r="AK113" s="147" t="s">
        <v>18</v>
      </c>
    </row>
    <row r="114" spans="1:37" ht="47.25">
      <c r="A114" s="187">
        <v>1.2</v>
      </c>
      <c r="B114" s="48" t="s">
        <v>18</v>
      </c>
      <c r="C114" s="3" t="s">
        <v>126</v>
      </c>
      <c r="D114" s="172" t="s">
        <v>127</v>
      </c>
      <c r="E114" s="4">
        <v>96</v>
      </c>
      <c r="F114" s="4">
        <v>48</v>
      </c>
      <c r="G114" s="4">
        <v>48</v>
      </c>
      <c r="H114" s="23">
        <v>1</v>
      </c>
      <c r="I114" s="22">
        <v>128</v>
      </c>
      <c r="J114" s="22">
        <v>3000</v>
      </c>
      <c r="K114" s="4">
        <v>3000</v>
      </c>
      <c r="L114" s="23" t="s">
        <v>223</v>
      </c>
      <c r="M114" s="6" t="s">
        <v>62</v>
      </c>
      <c r="N114" s="163" t="s">
        <v>21</v>
      </c>
      <c r="O114" s="156" t="s">
        <v>18</v>
      </c>
      <c r="P114" s="160" t="s">
        <v>29</v>
      </c>
      <c r="Q114" s="169">
        <v>45139</v>
      </c>
      <c r="R114" s="151" t="s">
        <v>23</v>
      </c>
      <c r="S114" s="152" t="s">
        <v>63</v>
      </c>
      <c r="T114" s="153" t="s">
        <v>18</v>
      </c>
      <c r="U114" s="153" t="s">
        <v>64</v>
      </c>
      <c r="V114" s="154" t="s">
        <v>65</v>
      </c>
      <c r="W114" s="155" t="s">
        <v>18</v>
      </c>
      <c r="X114" s="155" t="s">
        <v>66</v>
      </c>
      <c r="Y114" s="156">
        <v>45231</v>
      </c>
      <c r="Z114" s="157" t="s">
        <v>18</v>
      </c>
      <c r="AA114" s="147" t="s">
        <v>67</v>
      </c>
      <c r="AB114" s="156">
        <v>45245</v>
      </c>
      <c r="AC114" s="147" t="s">
        <v>54</v>
      </c>
      <c r="AD114" s="147" t="s">
        <v>357</v>
      </c>
      <c r="AE114" s="147" t="s">
        <v>358</v>
      </c>
      <c r="AF114" s="147" t="s">
        <v>216</v>
      </c>
      <c r="AG114" s="147">
        <v>44477</v>
      </c>
      <c r="AH114" s="147" t="s">
        <v>217</v>
      </c>
      <c r="AI114" s="147">
        <v>44477</v>
      </c>
      <c r="AJ114" s="147" t="s">
        <v>128</v>
      </c>
      <c r="AK114" s="147" t="s">
        <v>18</v>
      </c>
    </row>
    <row r="115" spans="1:37" ht="31.5">
      <c r="A115" s="187">
        <v>1.2</v>
      </c>
      <c r="B115" s="48" t="s">
        <v>18</v>
      </c>
      <c r="C115" s="3" t="s">
        <v>129</v>
      </c>
      <c r="D115" s="172" t="s">
        <v>130</v>
      </c>
      <c r="E115" s="4">
        <v>96</v>
      </c>
      <c r="F115" s="4">
        <v>86</v>
      </c>
      <c r="G115" s="4">
        <v>96</v>
      </c>
      <c r="H115" s="23">
        <v>1</v>
      </c>
      <c r="I115" s="22">
        <v>458.66666666666669</v>
      </c>
      <c r="J115" s="22">
        <v>6500</v>
      </c>
      <c r="K115" s="4">
        <v>6500</v>
      </c>
      <c r="L115" s="23" t="s">
        <v>223</v>
      </c>
      <c r="M115" s="6" t="s">
        <v>18</v>
      </c>
      <c r="N115" s="163" t="s">
        <v>21</v>
      </c>
      <c r="O115" s="156" t="s">
        <v>18</v>
      </c>
      <c r="P115" s="160" t="s">
        <v>29</v>
      </c>
      <c r="Q115" s="169">
        <v>45139</v>
      </c>
      <c r="R115" s="151" t="s">
        <v>23</v>
      </c>
      <c r="S115" s="152" t="s">
        <v>63</v>
      </c>
      <c r="T115" s="153" t="s">
        <v>18</v>
      </c>
      <c r="U115" s="153" t="s">
        <v>64</v>
      </c>
      <c r="V115" s="154" t="s">
        <v>65</v>
      </c>
      <c r="W115" s="155" t="s">
        <v>18</v>
      </c>
      <c r="X115" s="155" t="s">
        <v>66</v>
      </c>
      <c r="Y115" s="156">
        <v>45231</v>
      </c>
      <c r="Z115" s="157" t="s">
        <v>18</v>
      </c>
      <c r="AA115" s="147" t="s">
        <v>67</v>
      </c>
      <c r="AB115" s="156">
        <v>45245</v>
      </c>
      <c r="AC115" s="147" t="s">
        <v>54</v>
      </c>
      <c r="AD115" s="147" t="s">
        <v>357</v>
      </c>
      <c r="AE115" s="147" t="s">
        <v>358</v>
      </c>
      <c r="AF115" s="147" t="s">
        <v>216</v>
      </c>
      <c r="AG115" s="147">
        <v>44477</v>
      </c>
      <c r="AH115" s="147" t="s">
        <v>217</v>
      </c>
      <c r="AI115" s="147">
        <v>44477</v>
      </c>
      <c r="AJ115" s="147" t="s">
        <v>131</v>
      </c>
      <c r="AK115" s="147" t="s">
        <v>18</v>
      </c>
    </row>
    <row r="116" spans="1:37" ht="31.5">
      <c r="A116" s="187">
        <v>1.2</v>
      </c>
      <c r="B116" s="48" t="s">
        <v>18</v>
      </c>
      <c r="C116" s="3" t="s">
        <v>132</v>
      </c>
      <c r="D116" s="172" t="s">
        <v>133</v>
      </c>
      <c r="E116" s="23">
        <v>96</v>
      </c>
      <c r="F116" s="23">
        <v>48</v>
      </c>
      <c r="G116" s="23">
        <v>48</v>
      </c>
      <c r="H116" s="23">
        <v>1</v>
      </c>
      <c r="I116" s="22">
        <v>128</v>
      </c>
      <c r="J116" s="22">
        <v>3000</v>
      </c>
      <c r="K116" s="4">
        <v>3000</v>
      </c>
      <c r="L116" s="148" t="s">
        <v>223</v>
      </c>
      <c r="M116" s="170" t="s">
        <v>18</v>
      </c>
      <c r="N116" s="163" t="s">
        <v>21</v>
      </c>
      <c r="O116" s="156" t="s">
        <v>18</v>
      </c>
      <c r="P116" s="151" t="s">
        <v>80</v>
      </c>
      <c r="Q116" s="169">
        <v>45139</v>
      </c>
      <c r="R116" s="151" t="s">
        <v>23</v>
      </c>
      <c r="S116" s="153" t="s">
        <v>63</v>
      </c>
      <c r="T116" s="153" t="s">
        <v>18</v>
      </c>
      <c r="U116" s="153" t="s">
        <v>134</v>
      </c>
      <c r="V116" s="155" t="s">
        <v>65</v>
      </c>
      <c r="W116" s="155" t="s">
        <v>18</v>
      </c>
      <c r="X116" s="155" t="s">
        <v>66</v>
      </c>
      <c r="Y116" s="156">
        <v>45231</v>
      </c>
      <c r="Z116" s="157" t="s">
        <v>18</v>
      </c>
      <c r="AA116" s="163" t="s">
        <v>67</v>
      </c>
      <c r="AB116" s="156">
        <v>45245</v>
      </c>
      <c r="AC116" s="147" t="s">
        <v>54</v>
      </c>
      <c r="AD116" s="147" t="s">
        <v>357</v>
      </c>
      <c r="AE116" s="147" t="s">
        <v>358</v>
      </c>
      <c r="AF116" s="147" t="s">
        <v>216</v>
      </c>
      <c r="AG116" s="147">
        <v>44477</v>
      </c>
      <c r="AH116" s="147" t="s">
        <v>217</v>
      </c>
      <c r="AI116" s="147">
        <v>44477</v>
      </c>
      <c r="AJ116" s="147" t="s">
        <v>135</v>
      </c>
      <c r="AK116" s="147" t="s">
        <v>18</v>
      </c>
    </row>
    <row r="117" spans="1:37" ht="31.5">
      <c r="A117" s="187">
        <v>1.2</v>
      </c>
      <c r="B117" s="48" t="s">
        <v>18</v>
      </c>
      <c r="C117" s="18" t="s">
        <v>236</v>
      </c>
      <c r="D117" s="172" t="s">
        <v>136</v>
      </c>
      <c r="E117" s="23">
        <v>192</v>
      </c>
      <c r="F117" s="23">
        <v>24</v>
      </c>
      <c r="G117" s="23">
        <v>24</v>
      </c>
      <c r="H117" s="23">
        <v>1</v>
      </c>
      <c r="I117" s="22">
        <v>64</v>
      </c>
      <c r="J117" s="22">
        <v>1060</v>
      </c>
      <c r="K117" s="4">
        <v>1060</v>
      </c>
      <c r="L117" s="148" t="s">
        <v>215</v>
      </c>
      <c r="M117" s="170" t="s">
        <v>62</v>
      </c>
      <c r="N117" s="163" t="s">
        <v>21</v>
      </c>
      <c r="O117" s="156" t="s">
        <v>18</v>
      </c>
      <c r="P117" s="151" t="s">
        <v>80</v>
      </c>
      <c r="Q117" s="169">
        <v>45245</v>
      </c>
      <c r="R117" s="151" t="s">
        <v>23</v>
      </c>
      <c r="S117" s="153" t="s">
        <v>24</v>
      </c>
      <c r="T117" s="153" t="s">
        <v>18</v>
      </c>
      <c r="U117" s="153" t="s">
        <v>25</v>
      </c>
      <c r="V117" s="155" t="s">
        <v>25</v>
      </c>
      <c r="W117" s="155" t="s">
        <v>18</v>
      </c>
      <c r="X117" s="155" t="s">
        <v>26</v>
      </c>
      <c r="Y117" s="162">
        <v>45328</v>
      </c>
      <c r="Z117" s="157" t="s">
        <v>18</v>
      </c>
      <c r="AA117" s="163" t="s">
        <v>67</v>
      </c>
      <c r="AB117" s="156">
        <v>45334</v>
      </c>
      <c r="AC117" s="147" t="s">
        <v>54</v>
      </c>
      <c r="AD117" s="147" t="s">
        <v>357</v>
      </c>
      <c r="AE117" s="147" t="s">
        <v>358</v>
      </c>
      <c r="AF117" s="147" t="s">
        <v>216</v>
      </c>
      <c r="AG117" s="147">
        <v>44477</v>
      </c>
      <c r="AH117" s="147" t="s">
        <v>217</v>
      </c>
      <c r="AI117" s="147">
        <v>44477</v>
      </c>
      <c r="AJ117" s="147" t="s">
        <v>18</v>
      </c>
      <c r="AK117" s="147" t="s">
        <v>18</v>
      </c>
    </row>
    <row r="118" spans="1:37" ht="31.5">
      <c r="A118" s="187">
        <v>1.2</v>
      </c>
      <c r="B118" s="48" t="s">
        <v>18</v>
      </c>
      <c r="C118" s="18" t="s">
        <v>237</v>
      </c>
      <c r="D118" s="172" t="s">
        <v>137</v>
      </c>
      <c r="E118" s="23">
        <v>192</v>
      </c>
      <c r="F118" s="23">
        <v>24</v>
      </c>
      <c r="G118" s="23">
        <v>24</v>
      </c>
      <c r="H118" s="23">
        <v>1</v>
      </c>
      <c r="I118" s="22">
        <v>64</v>
      </c>
      <c r="J118" s="22">
        <v>1060</v>
      </c>
      <c r="K118" s="4">
        <v>1060</v>
      </c>
      <c r="L118" s="148" t="s">
        <v>215</v>
      </c>
      <c r="M118" s="170" t="s">
        <v>62</v>
      </c>
      <c r="N118" s="163" t="s">
        <v>21</v>
      </c>
      <c r="O118" s="156" t="s">
        <v>18</v>
      </c>
      <c r="P118" s="151" t="s">
        <v>80</v>
      </c>
      <c r="Q118" s="169">
        <v>45245</v>
      </c>
      <c r="R118" s="151" t="s">
        <v>23</v>
      </c>
      <c r="S118" s="153" t="s">
        <v>24</v>
      </c>
      <c r="T118" s="153" t="s">
        <v>18</v>
      </c>
      <c r="U118" s="153" t="s">
        <v>25</v>
      </c>
      <c r="V118" s="155" t="s">
        <v>25</v>
      </c>
      <c r="W118" s="155" t="s">
        <v>18</v>
      </c>
      <c r="X118" s="155" t="s">
        <v>26</v>
      </c>
      <c r="Y118" s="162">
        <v>45328</v>
      </c>
      <c r="Z118" s="157" t="s">
        <v>18</v>
      </c>
      <c r="AA118" s="163" t="s">
        <v>67</v>
      </c>
      <c r="AB118" s="156">
        <v>45334</v>
      </c>
      <c r="AC118" s="147" t="s">
        <v>54</v>
      </c>
      <c r="AD118" s="147" t="s">
        <v>357</v>
      </c>
      <c r="AE118" s="147" t="s">
        <v>358</v>
      </c>
      <c r="AF118" s="147" t="s">
        <v>216</v>
      </c>
      <c r="AG118" s="147">
        <v>44477</v>
      </c>
      <c r="AH118" s="147" t="s">
        <v>217</v>
      </c>
      <c r="AI118" s="147">
        <v>44477</v>
      </c>
      <c r="AJ118" s="147" t="s">
        <v>18</v>
      </c>
      <c r="AK118" s="147" t="s">
        <v>18</v>
      </c>
    </row>
    <row r="119" spans="1:37" ht="31.5">
      <c r="A119" s="321">
        <v>1.2</v>
      </c>
      <c r="B119" s="68" t="s">
        <v>18</v>
      </c>
      <c r="C119" s="19" t="s">
        <v>138</v>
      </c>
      <c r="D119" s="19" t="s">
        <v>139</v>
      </c>
      <c r="E119" s="69">
        <v>96</v>
      </c>
      <c r="F119" s="69">
        <v>48</v>
      </c>
      <c r="G119" s="69">
        <v>48</v>
      </c>
      <c r="H119" s="23">
        <v>7</v>
      </c>
      <c r="I119" s="22">
        <v>896</v>
      </c>
      <c r="J119" s="22">
        <v>1000</v>
      </c>
      <c r="K119" s="4">
        <v>7000</v>
      </c>
      <c r="L119" s="178" t="s">
        <v>223</v>
      </c>
      <c r="M119" s="7" t="s">
        <v>18</v>
      </c>
      <c r="N119" s="163" t="s">
        <v>21</v>
      </c>
      <c r="O119" s="156" t="s">
        <v>18</v>
      </c>
      <c r="P119" s="160" t="s">
        <v>29</v>
      </c>
      <c r="Q119" s="169">
        <v>45245</v>
      </c>
      <c r="R119" s="151" t="s">
        <v>23</v>
      </c>
      <c r="S119" s="152" t="s">
        <v>24</v>
      </c>
      <c r="T119" s="153" t="s">
        <v>18</v>
      </c>
      <c r="U119" s="153" t="s">
        <v>25</v>
      </c>
      <c r="V119" s="155" t="s">
        <v>25</v>
      </c>
      <c r="W119" s="155" t="s">
        <v>18</v>
      </c>
      <c r="X119" s="155" t="s">
        <v>26</v>
      </c>
      <c r="Y119" s="162">
        <v>45328</v>
      </c>
      <c r="Z119" s="157" t="s">
        <v>18</v>
      </c>
      <c r="AA119" s="163" t="s">
        <v>67</v>
      </c>
      <c r="AB119" s="156">
        <v>45337</v>
      </c>
      <c r="AC119" s="147" t="s">
        <v>54</v>
      </c>
      <c r="AD119" s="147" t="s">
        <v>357</v>
      </c>
      <c r="AE119" s="147" t="s">
        <v>358</v>
      </c>
      <c r="AF119" s="147" t="s">
        <v>227</v>
      </c>
      <c r="AG119" s="147">
        <v>44461</v>
      </c>
      <c r="AH119" s="147" t="s">
        <v>217</v>
      </c>
      <c r="AI119" s="147">
        <v>44461</v>
      </c>
      <c r="AJ119" s="147" t="s">
        <v>18</v>
      </c>
      <c r="AK119" s="147" t="s">
        <v>18</v>
      </c>
    </row>
    <row r="120" spans="1:37" ht="31.5">
      <c r="A120" s="321">
        <v>1.2</v>
      </c>
      <c r="B120" s="68" t="s">
        <v>18</v>
      </c>
      <c r="C120" s="19" t="s">
        <v>140</v>
      </c>
      <c r="D120" s="19" t="s">
        <v>141</v>
      </c>
      <c r="E120" s="69">
        <v>36</v>
      </c>
      <c r="F120" s="69">
        <v>24</v>
      </c>
      <c r="G120" s="69">
        <v>24</v>
      </c>
      <c r="H120" s="23">
        <v>7</v>
      </c>
      <c r="I120" s="22">
        <v>84</v>
      </c>
      <c r="J120" s="22">
        <v>785.71428571428567</v>
      </c>
      <c r="K120" s="4">
        <v>5500</v>
      </c>
      <c r="L120" s="69" t="s">
        <v>223</v>
      </c>
      <c r="M120" s="7" t="s">
        <v>18</v>
      </c>
      <c r="N120" s="163" t="s">
        <v>21</v>
      </c>
      <c r="O120" s="156" t="s">
        <v>18</v>
      </c>
      <c r="P120" s="160" t="s">
        <v>29</v>
      </c>
      <c r="Q120" s="169">
        <v>45245</v>
      </c>
      <c r="R120" s="151" t="s">
        <v>23</v>
      </c>
      <c r="S120" s="152" t="s">
        <v>24</v>
      </c>
      <c r="T120" s="153" t="s">
        <v>18</v>
      </c>
      <c r="U120" s="153" t="s">
        <v>25</v>
      </c>
      <c r="V120" s="155" t="s">
        <v>25</v>
      </c>
      <c r="W120" s="155" t="s">
        <v>18</v>
      </c>
      <c r="X120" s="155" t="s">
        <v>26</v>
      </c>
      <c r="Y120" s="162">
        <v>45328</v>
      </c>
      <c r="Z120" s="157" t="s">
        <v>18</v>
      </c>
      <c r="AA120" s="163" t="s">
        <v>67</v>
      </c>
      <c r="AB120" s="156">
        <v>45337</v>
      </c>
      <c r="AC120" s="147" t="s">
        <v>54</v>
      </c>
      <c r="AD120" s="147" t="s">
        <v>357</v>
      </c>
      <c r="AE120" s="147" t="s">
        <v>358</v>
      </c>
      <c r="AF120" s="147" t="s">
        <v>227</v>
      </c>
      <c r="AG120" s="147">
        <v>44461</v>
      </c>
      <c r="AH120" s="147" t="s">
        <v>217</v>
      </c>
      <c r="AI120" s="147">
        <v>44461</v>
      </c>
      <c r="AJ120" s="147" t="s">
        <v>18</v>
      </c>
      <c r="AK120" s="147" t="s">
        <v>18</v>
      </c>
    </row>
    <row r="121" spans="1:37" ht="31.5">
      <c r="A121" s="187">
        <v>1.5</v>
      </c>
      <c r="B121" s="48" t="s">
        <v>18</v>
      </c>
      <c r="C121" s="3" t="s">
        <v>240</v>
      </c>
      <c r="D121" s="3" t="s">
        <v>403</v>
      </c>
      <c r="E121" s="23">
        <v>58</v>
      </c>
      <c r="F121" s="23">
        <v>38</v>
      </c>
      <c r="G121" s="148">
        <v>41</v>
      </c>
      <c r="H121" s="23">
        <v>1</v>
      </c>
      <c r="I121" s="22">
        <v>52.293981481481481</v>
      </c>
      <c r="J121" s="22">
        <v>836</v>
      </c>
      <c r="K121" s="4">
        <v>836</v>
      </c>
      <c r="L121" s="23" t="s">
        <v>242</v>
      </c>
      <c r="M121" s="6" t="s">
        <v>243</v>
      </c>
      <c r="N121" s="163" t="s">
        <v>21</v>
      </c>
      <c r="O121" s="156" t="s">
        <v>18</v>
      </c>
      <c r="P121" s="160" t="s">
        <v>29</v>
      </c>
      <c r="Q121" s="169">
        <v>45139</v>
      </c>
      <c r="R121" s="151" t="s">
        <v>23</v>
      </c>
      <c r="S121" s="152" t="s">
        <v>63</v>
      </c>
      <c r="T121" s="153" t="s">
        <v>18</v>
      </c>
      <c r="U121" s="153" t="s">
        <v>64</v>
      </c>
      <c r="V121" s="155" t="s">
        <v>65</v>
      </c>
      <c r="W121" s="155" t="s">
        <v>18</v>
      </c>
      <c r="X121" s="155" t="s">
        <v>66</v>
      </c>
      <c r="Y121" s="156">
        <v>45231</v>
      </c>
      <c r="Z121" s="157" t="s">
        <v>18</v>
      </c>
      <c r="AA121" s="147" t="s">
        <v>67</v>
      </c>
      <c r="AB121" s="156">
        <v>45275</v>
      </c>
      <c r="AC121" s="147" t="s">
        <v>54</v>
      </c>
      <c r="AD121" s="147" t="s">
        <v>357</v>
      </c>
      <c r="AE121" s="147" t="s">
        <v>358</v>
      </c>
      <c r="AF121" s="147" t="s">
        <v>244</v>
      </c>
      <c r="AG121" s="147">
        <v>44482</v>
      </c>
      <c r="AH121" s="147" t="s">
        <v>227</v>
      </c>
      <c r="AI121" s="147">
        <v>44482</v>
      </c>
      <c r="AJ121" s="147" t="s">
        <v>18</v>
      </c>
      <c r="AK121" s="147" t="s">
        <v>18</v>
      </c>
    </row>
    <row r="122" spans="1:37" ht="63">
      <c r="A122" s="187">
        <v>1.3</v>
      </c>
      <c r="B122" s="48" t="s">
        <v>18</v>
      </c>
      <c r="C122" s="3" t="s">
        <v>143</v>
      </c>
      <c r="D122" s="3" t="s">
        <v>404</v>
      </c>
      <c r="E122" s="23">
        <v>63</v>
      </c>
      <c r="F122" s="23">
        <v>40</v>
      </c>
      <c r="G122" s="23">
        <v>42</v>
      </c>
      <c r="H122" s="23">
        <v>1</v>
      </c>
      <c r="I122" s="22">
        <v>61.25</v>
      </c>
      <c r="J122" s="22">
        <v>677</v>
      </c>
      <c r="K122" s="4">
        <v>677</v>
      </c>
      <c r="L122" s="148" t="s">
        <v>246</v>
      </c>
      <c r="M122" s="6" t="s">
        <v>243</v>
      </c>
      <c r="N122" s="10" t="s">
        <v>247</v>
      </c>
      <c r="O122" s="156" t="s">
        <v>18</v>
      </c>
      <c r="P122" s="160" t="s">
        <v>29</v>
      </c>
      <c r="Q122" s="169">
        <v>45139</v>
      </c>
      <c r="R122" s="151" t="s">
        <v>23</v>
      </c>
      <c r="S122" s="152" t="s">
        <v>63</v>
      </c>
      <c r="T122" s="153" t="s">
        <v>18</v>
      </c>
      <c r="U122" s="153" t="s">
        <v>64</v>
      </c>
      <c r="V122" s="155" t="s">
        <v>65</v>
      </c>
      <c r="W122" s="155" t="s">
        <v>18</v>
      </c>
      <c r="X122" s="155" t="s">
        <v>66</v>
      </c>
      <c r="Y122" s="156">
        <v>45231</v>
      </c>
      <c r="Z122" s="157" t="s">
        <v>18</v>
      </c>
      <c r="AA122" s="163" t="s">
        <v>67</v>
      </c>
      <c r="AB122" s="156">
        <v>45275</v>
      </c>
      <c r="AC122" s="182" t="s">
        <v>54</v>
      </c>
      <c r="AD122" s="147" t="s">
        <v>357</v>
      </c>
      <c r="AE122" s="147" t="s">
        <v>358</v>
      </c>
      <c r="AF122" s="147" t="s">
        <v>248</v>
      </c>
      <c r="AG122" s="147">
        <v>44482</v>
      </c>
      <c r="AH122" s="147" t="s">
        <v>227</v>
      </c>
      <c r="AI122" s="147">
        <v>44482</v>
      </c>
      <c r="AJ122" s="147" t="s">
        <v>249</v>
      </c>
      <c r="AK122" s="147" t="s">
        <v>18</v>
      </c>
    </row>
    <row r="123" spans="1:37" ht="31.5">
      <c r="A123" s="187">
        <v>1.2</v>
      </c>
      <c r="B123" s="70" t="s">
        <v>18</v>
      </c>
      <c r="C123" s="1" t="s">
        <v>144</v>
      </c>
      <c r="D123" s="1" t="s">
        <v>145</v>
      </c>
      <c r="E123" s="38">
        <v>48</v>
      </c>
      <c r="F123" s="38">
        <v>48</v>
      </c>
      <c r="G123" s="38">
        <v>48</v>
      </c>
      <c r="H123" s="23">
        <v>1</v>
      </c>
      <c r="I123" s="22">
        <v>64</v>
      </c>
      <c r="J123" s="22">
        <v>1500</v>
      </c>
      <c r="K123" s="4">
        <v>1500</v>
      </c>
      <c r="L123" s="177" t="s">
        <v>223</v>
      </c>
      <c r="M123" s="173" t="s">
        <v>62</v>
      </c>
      <c r="N123" s="163" t="s">
        <v>21</v>
      </c>
      <c r="O123" s="156" t="s">
        <v>18</v>
      </c>
      <c r="P123" s="151" t="s">
        <v>29</v>
      </c>
      <c r="Q123" s="169">
        <v>45139</v>
      </c>
      <c r="R123" s="151" t="s">
        <v>23</v>
      </c>
      <c r="S123" s="152" t="s">
        <v>63</v>
      </c>
      <c r="T123" s="153" t="s">
        <v>18</v>
      </c>
      <c r="U123" s="153" t="s">
        <v>64</v>
      </c>
      <c r="V123" s="155" t="s">
        <v>65</v>
      </c>
      <c r="W123" s="155" t="s">
        <v>18</v>
      </c>
      <c r="X123" s="155" t="s">
        <v>66</v>
      </c>
      <c r="Y123" s="156">
        <v>45231</v>
      </c>
      <c r="Z123" s="157" t="s">
        <v>18</v>
      </c>
      <c r="AA123" s="163" t="s">
        <v>67</v>
      </c>
      <c r="AB123" s="156">
        <v>45261</v>
      </c>
      <c r="AC123" s="147" t="s">
        <v>54</v>
      </c>
      <c r="AD123" s="147" t="s">
        <v>357</v>
      </c>
      <c r="AE123" s="147" t="s">
        <v>358</v>
      </c>
      <c r="AF123" s="147" t="s">
        <v>251</v>
      </c>
      <c r="AG123" s="147">
        <v>44477</v>
      </c>
      <c r="AH123" s="147" t="s">
        <v>227</v>
      </c>
      <c r="AI123" s="147">
        <v>44477</v>
      </c>
      <c r="AJ123" s="147" t="s">
        <v>18</v>
      </c>
      <c r="AK123" s="147" t="s">
        <v>18</v>
      </c>
    </row>
    <row r="124" spans="1:37" ht="31.5">
      <c r="A124" s="192">
        <v>1.4</v>
      </c>
      <c r="B124" s="51" t="s">
        <v>18</v>
      </c>
      <c r="C124" s="20" t="s">
        <v>87</v>
      </c>
      <c r="D124" s="1" t="s">
        <v>88</v>
      </c>
      <c r="E124" s="36">
        <v>66</v>
      </c>
      <c r="F124" s="36">
        <v>30</v>
      </c>
      <c r="G124" s="36">
        <v>14</v>
      </c>
      <c r="H124" s="23">
        <v>7</v>
      </c>
      <c r="I124" s="4">
        <v>112.29166666666667</v>
      </c>
      <c r="J124" s="4">
        <v>200</v>
      </c>
      <c r="K124" s="4">
        <v>1400</v>
      </c>
      <c r="L124" s="36" t="s">
        <v>246</v>
      </c>
      <c r="M124" s="8" t="s">
        <v>18</v>
      </c>
      <c r="N124" s="163" t="s">
        <v>89</v>
      </c>
      <c r="O124" s="156">
        <v>44866</v>
      </c>
      <c r="P124" s="151" t="s">
        <v>90</v>
      </c>
      <c r="Q124" s="169">
        <v>44880</v>
      </c>
      <c r="R124" s="151" t="s">
        <v>23</v>
      </c>
      <c r="S124" s="152" t="s">
        <v>24</v>
      </c>
      <c r="T124" s="153" t="s">
        <v>18</v>
      </c>
      <c r="U124" s="153" t="s">
        <v>25</v>
      </c>
      <c r="V124" s="155" t="s">
        <v>25</v>
      </c>
      <c r="W124" s="155" t="s">
        <v>18</v>
      </c>
      <c r="X124" s="155" t="s">
        <v>26</v>
      </c>
      <c r="Y124" s="162">
        <v>44963</v>
      </c>
      <c r="Z124" s="157" t="s">
        <v>18</v>
      </c>
      <c r="AA124" s="147" t="s">
        <v>53</v>
      </c>
      <c r="AB124" s="156">
        <v>45270</v>
      </c>
      <c r="AC124" s="147" t="s">
        <v>54</v>
      </c>
      <c r="AD124" s="147" t="s">
        <v>356</v>
      </c>
      <c r="AE124" s="147" t="s">
        <v>358</v>
      </c>
      <c r="AF124" s="147" t="s">
        <v>266</v>
      </c>
      <c r="AG124" s="147">
        <v>44482</v>
      </c>
      <c r="AH124" s="147" t="s">
        <v>227</v>
      </c>
      <c r="AI124" s="147">
        <v>44480</v>
      </c>
      <c r="AJ124" s="147" t="s">
        <v>267</v>
      </c>
      <c r="AK124" s="147" t="s">
        <v>18</v>
      </c>
    </row>
    <row r="125" spans="1:37" ht="31.5">
      <c r="A125" s="192">
        <v>1.4</v>
      </c>
      <c r="B125" s="51" t="s">
        <v>18</v>
      </c>
      <c r="C125" s="20" t="s">
        <v>91</v>
      </c>
      <c r="D125" s="1" t="s">
        <v>268</v>
      </c>
      <c r="E125" s="36">
        <v>48</v>
      </c>
      <c r="F125" s="36">
        <v>65</v>
      </c>
      <c r="G125" s="36">
        <v>71</v>
      </c>
      <c r="H125" s="23">
        <v>7</v>
      </c>
      <c r="I125" s="4">
        <v>897.3611111111112</v>
      </c>
      <c r="J125" s="4">
        <v>1335.7142857142858</v>
      </c>
      <c r="K125" s="4">
        <v>9350</v>
      </c>
      <c r="L125" s="36" t="s">
        <v>215</v>
      </c>
      <c r="M125" s="124" t="s">
        <v>18</v>
      </c>
      <c r="N125" s="163" t="s">
        <v>89</v>
      </c>
      <c r="O125" s="156">
        <v>44530</v>
      </c>
      <c r="P125" s="151" t="s">
        <v>90</v>
      </c>
      <c r="Q125" s="169">
        <v>44896</v>
      </c>
      <c r="R125" s="151" t="s">
        <v>23</v>
      </c>
      <c r="S125" s="152" t="s">
        <v>24</v>
      </c>
      <c r="T125" s="153" t="s">
        <v>18</v>
      </c>
      <c r="U125" s="153" t="s">
        <v>25</v>
      </c>
      <c r="V125" s="155" t="s">
        <v>25</v>
      </c>
      <c r="W125" s="155" t="s">
        <v>18</v>
      </c>
      <c r="X125" s="155" t="s">
        <v>26</v>
      </c>
      <c r="Y125" s="162">
        <v>44963</v>
      </c>
      <c r="Z125" s="157" t="s">
        <v>18</v>
      </c>
      <c r="AA125" s="147" t="s">
        <v>67</v>
      </c>
      <c r="AB125" s="156">
        <v>45250</v>
      </c>
      <c r="AC125" s="147" t="s">
        <v>54</v>
      </c>
      <c r="AD125" s="147" t="s">
        <v>356</v>
      </c>
      <c r="AE125" s="147" t="s">
        <v>358</v>
      </c>
      <c r="AF125" s="147" t="s">
        <v>266</v>
      </c>
      <c r="AG125" s="147">
        <v>44482</v>
      </c>
      <c r="AH125" s="147" t="s">
        <v>227</v>
      </c>
      <c r="AI125" s="147">
        <v>44480</v>
      </c>
      <c r="AJ125" s="147" t="s">
        <v>230</v>
      </c>
      <c r="AK125" s="147" t="s">
        <v>18</v>
      </c>
    </row>
    <row r="126" spans="1:37" ht="63">
      <c r="A126" s="192">
        <v>1.4</v>
      </c>
      <c r="B126" s="51" t="s">
        <v>18</v>
      </c>
      <c r="C126" s="20" t="s">
        <v>146</v>
      </c>
      <c r="D126" s="20" t="s">
        <v>147</v>
      </c>
      <c r="E126" s="36">
        <v>72</v>
      </c>
      <c r="F126" s="36">
        <v>48</v>
      </c>
      <c r="G126" s="36">
        <v>48</v>
      </c>
      <c r="H126" s="23">
        <v>2</v>
      </c>
      <c r="I126" s="4">
        <v>192</v>
      </c>
      <c r="J126" s="4">
        <v>1000</v>
      </c>
      <c r="K126" s="4">
        <v>2000</v>
      </c>
      <c r="L126" s="36" t="s">
        <v>223</v>
      </c>
      <c r="M126" s="124" t="s">
        <v>270</v>
      </c>
      <c r="N126" s="163" t="s">
        <v>89</v>
      </c>
      <c r="O126" s="156">
        <v>44985</v>
      </c>
      <c r="P126" s="151" t="s">
        <v>90</v>
      </c>
      <c r="Q126" s="169">
        <v>45031</v>
      </c>
      <c r="R126" s="151" t="s">
        <v>23</v>
      </c>
      <c r="S126" s="153" t="s">
        <v>24</v>
      </c>
      <c r="T126" s="153" t="s">
        <v>18</v>
      </c>
      <c r="U126" s="153" t="s">
        <v>25</v>
      </c>
      <c r="V126" s="155" t="s">
        <v>25</v>
      </c>
      <c r="W126" s="155" t="s">
        <v>18</v>
      </c>
      <c r="X126" s="155" t="s">
        <v>26</v>
      </c>
      <c r="Y126" s="162">
        <v>45328</v>
      </c>
      <c r="Z126" s="157" t="s">
        <v>18</v>
      </c>
      <c r="AA126" s="163" t="s">
        <v>67</v>
      </c>
      <c r="AB126" s="156">
        <v>45337</v>
      </c>
      <c r="AC126" s="147" t="s">
        <v>54</v>
      </c>
      <c r="AD126" s="147" t="s">
        <v>357</v>
      </c>
      <c r="AE126" s="147" t="s">
        <v>358</v>
      </c>
      <c r="AF126" s="147" t="s">
        <v>266</v>
      </c>
      <c r="AG126" s="147">
        <v>44459</v>
      </c>
      <c r="AH126" s="147" t="s">
        <v>227</v>
      </c>
      <c r="AI126" s="147">
        <v>44480</v>
      </c>
      <c r="AJ126" s="182" t="s">
        <v>448</v>
      </c>
      <c r="AK126" s="147" t="s">
        <v>18</v>
      </c>
    </row>
    <row r="127" spans="1:37" ht="63">
      <c r="A127" s="187">
        <v>1.3</v>
      </c>
      <c r="B127" s="48" t="s">
        <v>18</v>
      </c>
      <c r="C127" s="3" t="s">
        <v>151</v>
      </c>
      <c r="D127" s="3" t="s">
        <v>407</v>
      </c>
      <c r="E127" s="23">
        <v>40</v>
      </c>
      <c r="F127" s="23">
        <v>48</v>
      </c>
      <c r="G127" s="148">
        <v>46</v>
      </c>
      <c r="H127" s="23">
        <v>16</v>
      </c>
      <c r="I127" s="4">
        <v>817.77777777777783</v>
      </c>
      <c r="J127" s="4">
        <v>573</v>
      </c>
      <c r="K127" s="4">
        <v>9168</v>
      </c>
      <c r="L127" s="148" t="s">
        <v>275</v>
      </c>
      <c r="M127" s="6" t="s">
        <v>243</v>
      </c>
      <c r="N127" s="10" t="s">
        <v>158</v>
      </c>
      <c r="O127" s="156" t="s">
        <v>18</v>
      </c>
      <c r="P127" s="151" t="s">
        <v>152</v>
      </c>
      <c r="Q127" s="169">
        <v>45139</v>
      </c>
      <c r="R127" s="151" t="s">
        <v>64</v>
      </c>
      <c r="S127" s="153" t="s">
        <v>152</v>
      </c>
      <c r="T127" s="153" t="s">
        <v>18</v>
      </c>
      <c r="U127" s="153" t="s">
        <v>64</v>
      </c>
      <c r="V127" s="155" t="s">
        <v>153</v>
      </c>
      <c r="W127" s="155" t="s">
        <v>18</v>
      </c>
      <c r="X127" s="155" t="s">
        <v>154</v>
      </c>
      <c r="Y127" s="156">
        <v>45231</v>
      </c>
      <c r="Z127" s="157" t="s">
        <v>18</v>
      </c>
      <c r="AA127" s="163" t="s">
        <v>67</v>
      </c>
      <c r="AB127" s="156">
        <v>45306</v>
      </c>
      <c r="AC127" s="147" t="s">
        <v>54</v>
      </c>
      <c r="AD127" s="147" t="s">
        <v>357</v>
      </c>
      <c r="AE127" s="147" t="s">
        <v>358</v>
      </c>
      <c r="AF127" s="147" t="s">
        <v>251</v>
      </c>
      <c r="AG127" s="147">
        <v>44459</v>
      </c>
      <c r="AH127" s="147" t="s">
        <v>227</v>
      </c>
      <c r="AI127" s="147">
        <v>44461</v>
      </c>
      <c r="AJ127" s="147" t="s">
        <v>284</v>
      </c>
      <c r="AK127" s="147" t="s">
        <v>18</v>
      </c>
    </row>
    <row r="128" spans="1:37" ht="63">
      <c r="A128" s="187">
        <v>1.3</v>
      </c>
      <c r="B128" s="48" t="s">
        <v>18</v>
      </c>
      <c r="C128" s="3" t="s">
        <v>151</v>
      </c>
      <c r="D128" s="3" t="s">
        <v>155</v>
      </c>
      <c r="E128" s="23">
        <v>40</v>
      </c>
      <c r="F128" s="23">
        <v>48</v>
      </c>
      <c r="G128" s="148">
        <v>46</v>
      </c>
      <c r="H128" s="23">
        <v>0</v>
      </c>
      <c r="I128" s="4">
        <v>0</v>
      </c>
      <c r="J128" s="4">
        <v>573</v>
      </c>
      <c r="K128" s="4">
        <v>0</v>
      </c>
      <c r="L128" s="148" t="s">
        <v>275</v>
      </c>
      <c r="M128" s="6" t="s">
        <v>243</v>
      </c>
      <c r="N128" s="10" t="s">
        <v>158</v>
      </c>
      <c r="O128" s="156" t="s">
        <v>18</v>
      </c>
      <c r="P128" s="151" t="s">
        <v>152</v>
      </c>
      <c r="Q128" s="169">
        <v>45139</v>
      </c>
      <c r="R128" s="151" t="s">
        <v>64</v>
      </c>
      <c r="S128" s="153" t="s">
        <v>152</v>
      </c>
      <c r="T128" s="153" t="s">
        <v>18</v>
      </c>
      <c r="U128" s="153" t="s">
        <v>64</v>
      </c>
      <c r="V128" s="155" t="s">
        <v>153</v>
      </c>
      <c r="W128" s="155" t="s">
        <v>18</v>
      </c>
      <c r="X128" s="155" t="s">
        <v>154</v>
      </c>
      <c r="Y128" s="156">
        <v>45231</v>
      </c>
      <c r="Z128" s="157" t="s">
        <v>18</v>
      </c>
      <c r="AA128" s="163" t="s">
        <v>67</v>
      </c>
      <c r="AB128" s="156">
        <v>45306</v>
      </c>
      <c r="AC128" s="147" t="s">
        <v>54</v>
      </c>
      <c r="AD128" s="147" t="s">
        <v>357</v>
      </c>
      <c r="AE128" s="147" t="s">
        <v>358</v>
      </c>
      <c r="AF128" s="147" t="s">
        <v>251</v>
      </c>
      <c r="AG128" s="147">
        <v>44459</v>
      </c>
      <c r="AH128" s="147" t="s">
        <v>227</v>
      </c>
      <c r="AI128" s="147">
        <v>44461</v>
      </c>
      <c r="AJ128" s="147" t="s">
        <v>286</v>
      </c>
      <c r="AK128" s="147" t="s">
        <v>18</v>
      </c>
    </row>
    <row r="129" spans="1:37" ht="47.25">
      <c r="A129" s="187">
        <v>1.3</v>
      </c>
      <c r="B129" s="48" t="s">
        <v>18</v>
      </c>
      <c r="C129" s="3" t="s">
        <v>143</v>
      </c>
      <c r="D129" s="3" t="s">
        <v>408</v>
      </c>
      <c r="E129" s="23">
        <v>40</v>
      </c>
      <c r="F129" s="23">
        <v>21</v>
      </c>
      <c r="G129" s="23">
        <v>64</v>
      </c>
      <c r="H129" s="23">
        <v>1</v>
      </c>
      <c r="I129" s="4">
        <v>31.111111111111111</v>
      </c>
      <c r="J129" s="4">
        <v>701</v>
      </c>
      <c r="K129" s="4">
        <v>701</v>
      </c>
      <c r="L129" s="148" t="s">
        <v>246</v>
      </c>
      <c r="M129" s="38" t="s">
        <v>243</v>
      </c>
      <c r="N129" s="10" t="s">
        <v>288</v>
      </c>
      <c r="O129" s="156" t="s">
        <v>18</v>
      </c>
      <c r="P129" s="151" t="s">
        <v>152</v>
      </c>
      <c r="Q129" s="169">
        <v>45139</v>
      </c>
      <c r="R129" s="151" t="s">
        <v>64</v>
      </c>
      <c r="S129" s="153" t="s">
        <v>152</v>
      </c>
      <c r="T129" s="153" t="s">
        <v>18</v>
      </c>
      <c r="U129" s="153" t="s">
        <v>64</v>
      </c>
      <c r="V129" s="155" t="s">
        <v>153</v>
      </c>
      <c r="W129" s="155" t="s">
        <v>18</v>
      </c>
      <c r="X129" s="155" t="s">
        <v>154</v>
      </c>
      <c r="Y129" s="156">
        <v>45231</v>
      </c>
      <c r="Z129" s="157" t="s">
        <v>18</v>
      </c>
      <c r="AA129" s="163" t="s">
        <v>67</v>
      </c>
      <c r="AB129" s="156">
        <v>45306</v>
      </c>
      <c r="AC129" s="182" t="s">
        <v>54</v>
      </c>
      <c r="AD129" s="147" t="s">
        <v>357</v>
      </c>
      <c r="AE129" s="147" t="s">
        <v>358</v>
      </c>
      <c r="AF129" s="147" t="s">
        <v>248</v>
      </c>
      <c r="AG129" s="147">
        <v>44482</v>
      </c>
      <c r="AH129" s="147" t="s">
        <v>227</v>
      </c>
      <c r="AI129" s="147">
        <v>44482</v>
      </c>
      <c r="AJ129" s="147" t="s">
        <v>289</v>
      </c>
      <c r="AK129" s="147" t="s">
        <v>18</v>
      </c>
    </row>
    <row r="130" spans="1:37" ht="63">
      <c r="A130" s="187">
        <v>1.5</v>
      </c>
      <c r="B130" s="48" t="s">
        <v>18</v>
      </c>
      <c r="C130" s="3" t="s">
        <v>142</v>
      </c>
      <c r="D130" s="3" t="s">
        <v>409</v>
      </c>
      <c r="E130" s="96">
        <v>62</v>
      </c>
      <c r="F130" s="96">
        <v>38</v>
      </c>
      <c r="G130" s="96">
        <v>41</v>
      </c>
      <c r="H130" s="23">
        <v>1</v>
      </c>
      <c r="I130" s="4">
        <v>55.900462962962962</v>
      </c>
      <c r="J130" s="4">
        <v>836</v>
      </c>
      <c r="K130" s="4">
        <v>836</v>
      </c>
      <c r="L130" s="148" t="s">
        <v>246</v>
      </c>
      <c r="M130" s="6" t="s">
        <v>243</v>
      </c>
      <c r="N130" s="10" t="s">
        <v>291</v>
      </c>
      <c r="O130" s="156" t="s">
        <v>18</v>
      </c>
      <c r="P130" s="151" t="s">
        <v>152</v>
      </c>
      <c r="Q130" s="169">
        <v>45139</v>
      </c>
      <c r="R130" s="151" t="s">
        <v>64</v>
      </c>
      <c r="S130" s="153" t="s">
        <v>152</v>
      </c>
      <c r="T130" s="153" t="s">
        <v>18</v>
      </c>
      <c r="U130" s="153" t="s">
        <v>64</v>
      </c>
      <c r="V130" s="155" t="s">
        <v>65</v>
      </c>
      <c r="W130" s="155" t="s">
        <v>18</v>
      </c>
      <c r="X130" s="155" t="s">
        <v>154</v>
      </c>
      <c r="Y130" s="156">
        <v>45231</v>
      </c>
      <c r="Z130" s="157" t="s">
        <v>18</v>
      </c>
      <c r="AA130" s="163" t="s">
        <v>67</v>
      </c>
      <c r="AB130" s="156">
        <v>45306</v>
      </c>
      <c r="AC130" s="147" t="s">
        <v>54</v>
      </c>
      <c r="AD130" s="147" t="s">
        <v>357</v>
      </c>
      <c r="AE130" s="147" t="s">
        <v>358</v>
      </c>
      <c r="AF130" s="147" t="s">
        <v>244</v>
      </c>
      <c r="AG130" s="147">
        <v>44482</v>
      </c>
      <c r="AH130" s="147" t="s">
        <v>227</v>
      </c>
      <c r="AI130" s="147">
        <v>44482</v>
      </c>
      <c r="AJ130" s="147" t="s">
        <v>292</v>
      </c>
      <c r="AK130" s="147" t="s">
        <v>18</v>
      </c>
    </row>
    <row r="131" spans="1:37" s="206" customFormat="1" ht="47.25">
      <c r="A131" s="192">
        <v>1.4</v>
      </c>
      <c r="B131" s="193"/>
      <c r="C131" s="194" t="s">
        <v>156</v>
      </c>
      <c r="D131" s="195" t="s">
        <v>157</v>
      </c>
      <c r="E131" s="196">
        <v>48</v>
      </c>
      <c r="F131" s="196">
        <v>48</v>
      </c>
      <c r="G131" s="196">
        <v>36</v>
      </c>
      <c r="H131" s="190">
        <v>1</v>
      </c>
      <c r="I131" s="197">
        <f t="shared" ref="I131" si="15">E131*F131*G131/1728*H131</f>
        <v>48</v>
      </c>
      <c r="J131" s="197">
        <v>275</v>
      </c>
      <c r="K131" s="197">
        <f t="shared" ref="K131" si="16">IF(ISERROR(SEARCH("totals", C131)),H131*J131, "")</f>
        <v>275</v>
      </c>
      <c r="L131" s="190" t="s">
        <v>246</v>
      </c>
      <c r="M131" s="198" t="s">
        <v>62</v>
      </c>
      <c r="N131" s="199" t="s">
        <v>158</v>
      </c>
      <c r="O131" s="200">
        <v>45139</v>
      </c>
      <c r="P131" s="201" t="s">
        <v>152</v>
      </c>
      <c r="Q131" s="202">
        <v>45153</v>
      </c>
      <c r="R131" s="201" t="s">
        <v>64</v>
      </c>
      <c r="S131" s="203" t="s">
        <v>152</v>
      </c>
      <c r="T131" s="203"/>
      <c r="U131" s="203" t="s">
        <v>64</v>
      </c>
      <c r="V131" s="204" t="s">
        <v>65</v>
      </c>
      <c r="W131" s="204"/>
      <c r="X131" s="204" t="s">
        <v>154</v>
      </c>
      <c r="Y131" s="200">
        <v>45231</v>
      </c>
      <c r="Z131" s="205"/>
      <c r="AA131" s="199" t="s">
        <v>67</v>
      </c>
      <c r="AB131" s="200">
        <v>45261</v>
      </c>
      <c r="AC131" s="182" t="s">
        <v>76</v>
      </c>
      <c r="AD131" s="182" t="str">
        <f t="shared" ref="AD131" si="17">IF(ISBLANK(Y131),"",IFERROR(LOOKUP(Y131,FY_dates, inter_label),Y131))</f>
        <v>FY24 inter</v>
      </c>
      <c r="AE131" s="182" t="str">
        <f t="shared" ref="AE131" si="18">IF(ISBLANK(AB131),"",IFERROR(LOOKUP(AB131,FY_dates, intra_label),AB131))</f>
        <v>FY24 intra</v>
      </c>
      <c r="AF131" s="191" t="s">
        <v>226</v>
      </c>
      <c r="AG131" s="191">
        <v>44482</v>
      </c>
      <c r="AH131" s="182" t="s">
        <v>227</v>
      </c>
      <c r="AI131" s="191">
        <v>44482</v>
      </c>
      <c r="AJ131" s="182" t="s">
        <v>294</v>
      </c>
      <c r="AK131" s="182"/>
    </row>
    <row r="132" spans="1:37" ht="47.25">
      <c r="A132" s="320">
        <v>1.3</v>
      </c>
      <c r="B132" s="48" t="s">
        <v>18</v>
      </c>
      <c r="C132" s="1" t="s">
        <v>159</v>
      </c>
      <c r="D132" s="1" t="s">
        <v>160</v>
      </c>
      <c r="E132" s="38">
        <v>45</v>
      </c>
      <c r="F132" s="38">
        <v>48</v>
      </c>
      <c r="G132" s="38">
        <v>67</v>
      </c>
      <c r="H132" s="38">
        <v>4</v>
      </c>
      <c r="I132" s="4">
        <v>335</v>
      </c>
      <c r="J132" s="4">
        <v>794</v>
      </c>
      <c r="K132" s="4">
        <v>3176</v>
      </c>
      <c r="L132" s="148" t="s">
        <v>303</v>
      </c>
      <c r="M132" s="6" t="s">
        <v>243</v>
      </c>
      <c r="N132" s="10" t="s">
        <v>161</v>
      </c>
      <c r="O132" s="156" t="s">
        <v>18</v>
      </c>
      <c r="P132" s="151" t="s">
        <v>162</v>
      </c>
      <c r="Q132" s="169">
        <v>45139</v>
      </c>
      <c r="R132" s="151" t="s">
        <v>163</v>
      </c>
      <c r="S132" s="153" t="s">
        <v>164</v>
      </c>
      <c r="T132" s="153" t="s">
        <v>18</v>
      </c>
      <c r="U132" s="153" t="s">
        <v>64</v>
      </c>
      <c r="V132" s="155" t="s">
        <v>153</v>
      </c>
      <c r="W132" s="76" t="s">
        <v>18</v>
      </c>
      <c r="X132" s="155" t="s">
        <v>66</v>
      </c>
      <c r="Y132" s="156">
        <v>45231</v>
      </c>
      <c r="Z132" s="157" t="s">
        <v>18</v>
      </c>
      <c r="AA132" s="163" t="s">
        <v>67</v>
      </c>
      <c r="AB132" s="156">
        <v>45306</v>
      </c>
      <c r="AC132" s="147" t="s">
        <v>54</v>
      </c>
      <c r="AD132" s="147" t="s">
        <v>357</v>
      </c>
      <c r="AE132" s="147" t="s">
        <v>358</v>
      </c>
      <c r="AF132" s="147" t="s">
        <v>304</v>
      </c>
      <c r="AG132" s="147">
        <v>44461</v>
      </c>
      <c r="AH132" s="147" t="s">
        <v>227</v>
      </c>
      <c r="AI132" s="147">
        <v>44461</v>
      </c>
      <c r="AJ132" s="147" t="s">
        <v>305</v>
      </c>
      <c r="AK132" s="147" t="s">
        <v>18</v>
      </c>
    </row>
    <row r="133" spans="1:37" ht="47.25">
      <c r="A133" s="320">
        <v>1.3</v>
      </c>
      <c r="B133" s="48" t="s">
        <v>18</v>
      </c>
      <c r="C133" s="1" t="s">
        <v>159</v>
      </c>
      <c r="D133" s="1" t="s">
        <v>410</v>
      </c>
      <c r="E133" s="38">
        <v>45</v>
      </c>
      <c r="F133" s="38">
        <v>48</v>
      </c>
      <c r="G133" s="38">
        <v>67</v>
      </c>
      <c r="H133" s="38">
        <v>1</v>
      </c>
      <c r="I133" s="4">
        <v>83.75</v>
      </c>
      <c r="J133" s="4">
        <v>794</v>
      </c>
      <c r="K133" s="4">
        <v>794</v>
      </c>
      <c r="L133" s="148" t="s">
        <v>303</v>
      </c>
      <c r="M133" s="6" t="s">
        <v>243</v>
      </c>
      <c r="N133" s="10" t="s">
        <v>161</v>
      </c>
      <c r="O133" s="156" t="s">
        <v>18</v>
      </c>
      <c r="P133" s="151" t="s">
        <v>162</v>
      </c>
      <c r="Q133" s="169">
        <v>45139</v>
      </c>
      <c r="R133" s="151" t="s">
        <v>163</v>
      </c>
      <c r="S133" s="153" t="s">
        <v>164</v>
      </c>
      <c r="T133" s="153" t="s">
        <v>18</v>
      </c>
      <c r="U133" s="153" t="s">
        <v>64</v>
      </c>
      <c r="V133" s="155" t="s">
        <v>153</v>
      </c>
      <c r="W133" s="76" t="s">
        <v>18</v>
      </c>
      <c r="X133" s="155" t="s">
        <v>66</v>
      </c>
      <c r="Y133" s="156">
        <v>45231</v>
      </c>
      <c r="Z133" s="157" t="s">
        <v>18</v>
      </c>
      <c r="AA133" s="163" t="s">
        <v>67</v>
      </c>
      <c r="AB133" s="156">
        <v>45306</v>
      </c>
      <c r="AC133" s="147" t="s">
        <v>54</v>
      </c>
      <c r="AD133" s="147" t="s">
        <v>357</v>
      </c>
      <c r="AE133" s="147" t="s">
        <v>358</v>
      </c>
      <c r="AF133" s="147" t="s">
        <v>304</v>
      </c>
      <c r="AG133" s="147">
        <v>44461</v>
      </c>
      <c r="AH133" s="147" t="s">
        <v>227</v>
      </c>
      <c r="AI133" s="147">
        <v>44461</v>
      </c>
      <c r="AJ133" s="147" t="s">
        <v>307</v>
      </c>
      <c r="AK133" s="147" t="s">
        <v>18</v>
      </c>
    </row>
    <row r="134" spans="1:37" ht="47.25">
      <c r="A134" s="320">
        <v>1.3</v>
      </c>
      <c r="B134" s="48" t="s">
        <v>18</v>
      </c>
      <c r="C134" s="1" t="s">
        <v>159</v>
      </c>
      <c r="D134" s="1" t="s">
        <v>165</v>
      </c>
      <c r="E134" s="38">
        <v>63</v>
      </c>
      <c r="F134" s="38">
        <v>48</v>
      </c>
      <c r="G134" s="38">
        <v>67</v>
      </c>
      <c r="H134" s="38">
        <v>4</v>
      </c>
      <c r="I134" s="4">
        <v>469</v>
      </c>
      <c r="J134" s="4">
        <v>1168.5</v>
      </c>
      <c r="K134" s="4">
        <v>4674</v>
      </c>
      <c r="L134" s="148" t="s">
        <v>303</v>
      </c>
      <c r="M134" s="6" t="s">
        <v>243</v>
      </c>
      <c r="N134" s="10" t="s">
        <v>161</v>
      </c>
      <c r="O134" s="156" t="s">
        <v>18</v>
      </c>
      <c r="P134" s="151" t="s">
        <v>162</v>
      </c>
      <c r="Q134" s="169">
        <v>45139</v>
      </c>
      <c r="R134" s="151" t="s">
        <v>163</v>
      </c>
      <c r="S134" s="153" t="s">
        <v>164</v>
      </c>
      <c r="T134" s="153" t="s">
        <v>18</v>
      </c>
      <c r="U134" s="153" t="s">
        <v>64</v>
      </c>
      <c r="V134" s="155" t="s">
        <v>153</v>
      </c>
      <c r="W134" s="76" t="s">
        <v>18</v>
      </c>
      <c r="X134" s="155" t="s">
        <v>66</v>
      </c>
      <c r="Y134" s="156">
        <v>45231</v>
      </c>
      <c r="Z134" s="157" t="s">
        <v>18</v>
      </c>
      <c r="AA134" s="163" t="s">
        <v>67</v>
      </c>
      <c r="AB134" s="156">
        <v>45306</v>
      </c>
      <c r="AC134" s="147" t="s">
        <v>54</v>
      </c>
      <c r="AD134" s="147" t="s">
        <v>357</v>
      </c>
      <c r="AE134" s="147" t="s">
        <v>358</v>
      </c>
      <c r="AF134" s="147" t="s">
        <v>304</v>
      </c>
      <c r="AG134" s="147">
        <v>44461</v>
      </c>
      <c r="AH134" s="147" t="s">
        <v>227</v>
      </c>
      <c r="AI134" s="147">
        <v>44461</v>
      </c>
      <c r="AJ134" s="147" t="s">
        <v>305</v>
      </c>
      <c r="AK134" s="147" t="s">
        <v>18</v>
      </c>
    </row>
    <row r="135" spans="1:37" ht="47.25">
      <c r="A135" s="320">
        <v>1.3</v>
      </c>
      <c r="B135" s="48" t="s">
        <v>18</v>
      </c>
      <c r="C135" s="1" t="s">
        <v>159</v>
      </c>
      <c r="D135" s="1" t="s">
        <v>411</v>
      </c>
      <c r="E135" s="38">
        <v>63</v>
      </c>
      <c r="F135" s="38">
        <v>48</v>
      </c>
      <c r="G135" s="38">
        <v>67</v>
      </c>
      <c r="H135" s="38">
        <v>1</v>
      </c>
      <c r="I135" s="4">
        <v>117.25</v>
      </c>
      <c r="J135" s="4">
        <v>1168.5</v>
      </c>
      <c r="K135" s="4">
        <v>1168.5</v>
      </c>
      <c r="L135" s="148" t="s">
        <v>303</v>
      </c>
      <c r="M135" s="6" t="s">
        <v>243</v>
      </c>
      <c r="N135" s="10" t="s">
        <v>161</v>
      </c>
      <c r="O135" s="156" t="s">
        <v>18</v>
      </c>
      <c r="P135" s="151" t="s">
        <v>162</v>
      </c>
      <c r="Q135" s="169">
        <v>45139</v>
      </c>
      <c r="R135" s="151" t="s">
        <v>163</v>
      </c>
      <c r="S135" s="153" t="s">
        <v>164</v>
      </c>
      <c r="T135" s="153" t="s">
        <v>18</v>
      </c>
      <c r="U135" s="153" t="s">
        <v>64</v>
      </c>
      <c r="V135" s="155" t="s">
        <v>153</v>
      </c>
      <c r="W135" s="76" t="s">
        <v>18</v>
      </c>
      <c r="X135" s="155" t="s">
        <v>66</v>
      </c>
      <c r="Y135" s="156">
        <v>45231</v>
      </c>
      <c r="Z135" s="157" t="s">
        <v>18</v>
      </c>
      <c r="AA135" s="163" t="s">
        <v>67</v>
      </c>
      <c r="AB135" s="156">
        <v>45306</v>
      </c>
      <c r="AC135" s="147" t="s">
        <v>54</v>
      </c>
      <c r="AD135" s="147" t="s">
        <v>357</v>
      </c>
      <c r="AE135" s="147" t="s">
        <v>358</v>
      </c>
      <c r="AF135" s="147" t="s">
        <v>304</v>
      </c>
      <c r="AG135" s="147">
        <v>44461</v>
      </c>
      <c r="AH135" s="147" t="s">
        <v>227</v>
      </c>
      <c r="AI135" s="147">
        <v>44461</v>
      </c>
      <c r="AJ135" s="147" t="s">
        <v>307</v>
      </c>
      <c r="AK135" s="147" t="s">
        <v>18</v>
      </c>
    </row>
    <row r="136" spans="1:37" s="9" customFormat="1" ht="31.5">
      <c r="A136" s="320">
        <v>1.2</v>
      </c>
      <c r="B136" s="48"/>
      <c r="C136" s="1" t="s">
        <v>315</v>
      </c>
      <c r="D136" s="1" t="s">
        <v>166</v>
      </c>
      <c r="E136" s="38"/>
      <c r="F136" s="38"/>
      <c r="G136" s="38"/>
      <c r="H136" s="4">
        <v>18178</v>
      </c>
      <c r="I136" s="319">
        <f>SUM(H136/7.48052)</f>
        <v>2430.0449701357657</v>
      </c>
      <c r="J136" s="180">
        <v>6.8</v>
      </c>
      <c r="K136" s="4">
        <f t="shared" ref="K136:K137" si="19">IF(ISERROR(SEARCH("totals", C136)),H136*J136, "")</f>
        <v>123610.4</v>
      </c>
      <c r="L136" s="115" t="s">
        <v>246</v>
      </c>
      <c r="M136" s="40"/>
      <c r="N136" s="10"/>
      <c r="O136" s="156"/>
      <c r="P136" s="151"/>
      <c r="Q136" s="169"/>
      <c r="R136" s="151"/>
      <c r="S136" s="153"/>
      <c r="T136" s="153"/>
      <c r="U136" s="153"/>
      <c r="V136" s="155"/>
      <c r="W136" s="76"/>
      <c r="X136" s="155"/>
      <c r="Y136" s="156">
        <v>45231</v>
      </c>
      <c r="Z136" s="157"/>
      <c r="AA136" s="163" t="s">
        <v>53</v>
      </c>
      <c r="AB136" s="156">
        <v>45261</v>
      </c>
      <c r="AC136" s="147" t="s">
        <v>54</v>
      </c>
      <c r="AD136" s="147" t="str">
        <f t="shared" ref="AD136:AD137" si="20">IF(ISBLANK(Y136),"",IFERROR(LOOKUP(Y136,FY_dates, inter_label),Y136))</f>
        <v>FY24 inter</v>
      </c>
      <c r="AE136" s="147" t="str">
        <f t="shared" ref="AE136:AE137" si="21">IF(ISBLANK(AB136),"",IFERROR(LOOKUP(AB136,FY_dates, intra_label),AB136))</f>
        <v>FY24 intra</v>
      </c>
      <c r="AF136" s="147" t="s">
        <v>314</v>
      </c>
      <c r="AG136" s="147">
        <v>44483</v>
      </c>
      <c r="AH136" s="147" t="s">
        <v>217</v>
      </c>
      <c r="AI136" s="147">
        <v>44483</v>
      </c>
      <c r="AJ136" s="147"/>
      <c r="AK136" s="147"/>
    </row>
    <row r="137" spans="1:37" s="9" customFormat="1" ht="31.5">
      <c r="A137" s="320">
        <v>1.2</v>
      </c>
      <c r="B137" s="48"/>
      <c r="C137" s="1" t="s">
        <v>316</v>
      </c>
      <c r="D137" s="1" t="s">
        <v>446</v>
      </c>
      <c r="E137" s="38"/>
      <c r="F137" s="38"/>
      <c r="G137" s="38"/>
      <c r="H137" s="40">
        <v>2373</v>
      </c>
      <c r="I137" s="319">
        <f>SUM(H137/7.48052)</f>
        <v>317.22393630389331</v>
      </c>
      <c r="J137" s="180">
        <v>6.8</v>
      </c>
      <c r="K137" s="4">
        <f t="shared" si="19"/>
        <v>16136.4</v>
      </c>
      <c r="L137" s="115" t="s">
        <v>246</v>
      </c>
      <c r="M137" s="40"/>
      <c r="N137" s="10"/>
      <c r="O137" s="156"/>
      <c r="P137" s="151"/>
      <c r="Q137" s="169"/>
      <c r="R137" s="151"/>
      <c r="S137" s="153"/>
      <c r="T137" s="153"/>
      <c r="U137" s="153"/>
      <c r="V137" s="155"/>
      <c r="W137" s="76"/>
      <c r="X137" s="155"/>
      <c r="Y137" s="156">
        <v>45231</v>
      </c>
      <c r="Z137" s="157"/>
      <c r="AA137" s="163" t="s">
        <v>53</v>
      </c>
      <c r="AB137" s="156">
        <v>45261</v>
      </c>
      <c r="AC137" s="147" t="s">
        <v>54</v>
      </c>
      <c r="AD137" s="147" t="str">
        <f t="shared" si="20"/>
        <v>FY24 inter</v>
      </c>
      <c r="AE137" s="147" t="str">
        <f t="shared" si="21"/>
        <v>FY24 intra</v>
      </c>
      <c r="AF137" s="147" t="s">
        <v>314</v>
      </c>
      <c r="AG137" s="147">
        <v>44483</v>
      </c>
      <c r="AH137" s="147" t="s">
        <v>217</v>
      </c>
      <c r="AI137" s="147">
        <v>44483</v>
      </c>
      <c r="AJ137" s="147"/>
      <c r="AK137" s="147"/>
    </row>
    <row r="138" spans="1:37" ht="15.95" customHeight="1">
      <c r="A138" s="219"/>
      <c r="B138" s="9"/>
      <c r="C138" s="334" t="s">
        <v>423</v>
      </c>
      <c r="D138" s="334"/>
      <c r="E138" s="9"/>
      <c r="F138" s="9"/>
      <c r="G138" s="9"/>
      <c r="H138" s="9"/>
      <c r="I138" s="221">
        <f t="shared" ref="I138" si="22">SUM(I95:I137)</f>
        <v>23376.94598977299</v>
      </c>
      <c r="J138" s="221"/>
      <c r="K138" s="221">
        <f>SUM(K95:K137)</f>
        <v>359912.30000000005</v>
      </c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80"/>
      <c r="X138" s="9"/>
      <c r="Y138" s="9"/>
      <c r="Z138" s="80"/>
      <c r="AA138" s="9"/>
      <c r="AB138" s="9"/>
      <c r="AC138" s="9"/>
      <c r="AD138" s="150" t="str" cm="1">
        <f t="array" ref="AD138:AD141">_xlfn.UNIQUE(AD95:AD137)</f>
        <v>In McMurdo</v>
      </c>
      <c r="AE138" s="150" t="str" cm="1">
        <f t="array" ref="AE138">_xlfn.UNIQUE(AE95:AE137)</f>
        <v>FY24 intra</v>
      </c>
      <c r="AF138" s="9"/>
      <c r="AG138" s="9"/>
    </row>
    <row r="139" spans="1:37" ht="15.75">
      <c r="A139" s="150"/>
      <c r="B139" s="83"/>
      <c r="C139" s="335"/>
      <c r="D139" s="335"/>
      <c r="E139" s="84"/>
      <c r="F139" s="84"/>
      <c r="G139" s="84"/>
      <c r="H139" s="84"/>
      <c r="I139" s="84"/>
      <c r="J139" s="84"/>
      <c r="K139" s="84"/>
      <c r="L139" s="84"/>
      <c r="M139" s="84"/>
      <c r="N139" s="84"/>
      <c r="O139" s="84"/>
      <c r="P139" s="84"/>
      <c r="Q139" s="84"/>
      <c r="R139" s="84"/>
      <c r="S139" s="84"/>
      <c r="T139" s="84"/>
      <c r="U139" s="84"/>
      <c r="V139" s="84"/>
      <c r="W139" s="85"/>
      <c r="X139" s="84"/>
      <c r="Y139" s="84"/>
      <c r="Z139" s="85"/>
      <c r="AA139" s="84"/>
      <c r="AB139" s="84"/>
      <c r="AC139" s="84"/>
      <c r="AD139" s="150" t="str">
        <v>FY23 inter</v>
      </c>
      <c r="AE139" s="150"/>
      <c r="AF139" s="84"/>
      <c r="AG139" s="84"/>
    </row>
    <row r="140" spans="1:37" ht="15.75">
      <c r="A140" s="216"/>
      <c r="B140" s="83"/>
      <c r="C140" s="336"/>
      <c r="D140" s="336"/>
      <c r="E140" s="167"/>
      <c r="F140" s="167"/>
      <c r="G140" s="167"/>
      <c r="H140" s="167"/>
      <c r="I140" s="114"/>
      <c r="J140" s="114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80"/>
      <c r="X140" s="9"/>
      <c r="Y140" s="9"/>
      <c r="Z140" s="80"/>
      <c r="AA140" s="9"/>
      <c r="AB140" s="9"/>
      <c r="AC140" s="9"/>
      <c r="AD140" s="150" t="str">
        <v>FY24 inter</v>
      </c>
      <c r="AE140" s="150"/>
      <c r="AF140" s="9"/>
      <c r="AG140" s="9"/>
    </row>
    <row r="141" spans="1:37" ht="15.75">
      <c r="A141" s="86"/>
      <c r="B141" s="83"/>
      <c r="C141" s="85"/>
      <c r="D141" s="85"/>
      <c r="E141" s="167"/>
      <c r="F141" s="167"/>
      <c r="G141" s="167"/>
      <c r="H141" s="167"/>
      <c r="I141" s="114"/>
      <c r="J141" s="114"/>
      <c r="K141" s="9"/>
      <c r="L141" s="9"/>
      <c r="M141" s="9"/>
      <c r="N141" s="9"/>
      <c r="O141" s="9"/>
      <c r="P141" s="9"/>
      <c r="Q141" s="9"/>
      <c r="R141" s="9"/>
      <c r="S141" s="9"/>
      <c r="T141" s="9"/>
      <c r="U141" s="9"/>
      <c r="V141" s="9"/>
      <c r="W141" s="80"/>
      <c r="X141" s="9"/>
      <c r="Y141" s="9"/>
      <c r="Z141" s="80"/>
      <c r="AA141" s="9"/>
      <c r="AB141" s="9"/>
      <c r="AC141" s="9"/>
      <c r="AD141" s="150" t="str">
        <v>FY22 inter</v>
      </c>
      <c r="AE141" s="150"/>
      <c r="AF141" s="9"/>
      <c r="AG141" s="9"/>
    </row>
    <row r="142" spans="1:37" ht="15.75">
      <c r="A142" s="86"/>
      <c r="B142" s="83"/>
      <c r="C142" s="85"/>
      <c r="D142" s="85"/>
      <c r="E142" s="167"/>
      <c r="F142" s="167"/>
      <c r="G142" s="167"/>
      <c r="H142" s="167"/>
      <c r="I142" s="149"/>
      <c r="J142" s="149"/>
      <c r="K142" s="9"/>
      <c r="L142" s="9"/>
      <c r="M142" s="9"/>
      <c r="N142" s="9"/>
      <c r="O142" s="9"/>
      <c r="P142" s="9"/>
      <c r="Q142" s="9"/>
      <c r="R142" s="9"/>
      <c r="S142" s="9"/>
      <c r="T142" s="9"/>
      <c r="U142" s="9"/>
      <c r="V142" s="9"/>
      <c r="W142" s="80"/>
      <c r="X142" s="9"/>
      <c r="Y142" s="9"/>
      <c r="Z142" s="80"/>
      <c r="AA142" s="9"/>
      <c r="AB142" s="9"/>
      <c r="AC142" s="9"/>
      <c r="AD142" s="9"/>
      <c r="AE142" s="9"/>
      <c r="AF142" s="9"/>
      <c r="AG142" s="9"/>
    </row>
    <row r="143" spans="1:37" ht="18.75">
      <c r="A143" s="106" t="s">
        <v>186</v>
      </c>
      <c r="B143" s="107"/>
      <c r="C143" s="107"/>
      <c r="D143" s="107"/>
      <c r="E143" s="107"/>
      <c r="F143" s="107"/>
      <c r="G143" s="107"/>
      <c r="H143" s="107"/>
      <c r="I143" s="107"/>
      <c r="J143" s="107"/>
      <c r="K143" s="107"/>
      <c r="L143" s="107"/>
      <c r="M143" s="107"/>
      <c r="N143" s="107"/>
      <c r="O143" s="107"/>
      <c r="P143" s="107"/>
      <c r="Q143" s="107"/>
      <c r="R143" s="107"/>
      <c r="S143" s="107"/>
      <c r="T143" s="107"/>
      <c r="U143" s="107"/>
      <c r="V143" s="107"/>
      <c r="W143" s="107"/>
      <c r="X143" s="107"/>
      <c r="Y143" s="107"/>
      <c r="Z143" s="107"/>
      <c r="AA143" s="107"/>
      <c r="AB143" s="107"/>
      <c r="AC143" s="107"/>
      <c r="AD143" s="107"/>
      <c r="AE143" s="107"/>
      <c r="AF143" s="107"/>
    </row>
    <row r="144" spans="1:37" ht="94.5">
      <c r="A144" s="28" t="s">
        <v>1</v>
      </c>
      <c r="B144" s="28" t="s">
        <v>2</v>
      </c>
      <c r="C144" s="29" t="s">
        <v>442</v>
      </c>
      <c r="D144" s="30" t="s">
        <v>3</v>
      </c>
      <c r="E144" s="28" t="s">
        <v>4</v>
      </c>
      <c r="F144" s="28" t="s">
        <v>5</v>
      </c>
      <c r="G144" s="28" t="s">
        <v>6</v>
      </c>
      <c r="H144" s="28" t="s">
        <v>7</v>
      </c>
      <c r="I144" s="28" t="s">
        <v>8</v>
      </c>
      <c r="J144" s="28" t="s">
        <v>205</v>
      </c>
      <c r="K144" s="28" t="s">
        <v>206</v>
      </c>
      <c r="L144" s="28" t="s">
        <v>207</v>
      </c>
      <c r="M144" s="28" t="s">
        <v>9</v>
      </c>
      <c r="N144" s="28" t="s">
        <v>10</v>
      </c>
      <c r="O144" s="87" t="s">
        <v>11</v>
      </c>
      <c r="P144" s="31" t="s">
        <v>12</v>
      </c>
      <c r="Q144" s="97" t="s">
        <v>13</v>
      </c>
      <c r="R144" s="31" t="s">
        <v>14</v>
      </c>
      <c r="S144" s="32" t="s">
        <v>15</v>
      </c>
      <c r="T144" s="32" t="s">
        <v>13</v>
      </c>
      <c r="U144" s="32" t="s">
        <v>14</v>
      </c>
      <c r="V144" s="33" t="s">
        <v>16</v>
      </c>
      <c r="W144" s="33" t="s">
        <v>13</v>
      </c>
      <c r="X144" s="33" t="s">
        <v>14</v>
      </c>
      <c r="Y144" s="87" t="s">
        <v>17</v>
      </c>
      <c r="Z144" s="28" t="s">
        <v>45</v>
      </c>
      <c r="AA144" s="28" t="s">
        <v>46</v>
      </c>
      <c r="AB144" s="87" t="s">
        <v>47</v>
      </c>
      <c r="AC144" s="28" t="s">
        <v>48</v>
      </c>
      <c r="AD144" s="28" t="s">
        <v>211</v>
      </c>
      <c r="AE144" s="28" t="s">
        <v>212</v>
      </c>
      <c r="AF144" s="28" t="s">
        <v>213</v>
      </c>
      <c r="AG144" s="28" t="s">
        <v>49</v>
      </c>
      <c r="AH144" s="28" t="s">
        <v>214</v>
      </c>
      <c r="AI144" s="28" t="s">
        <v>49</v>
      </c>
      <c r="AJ144" s="28" t="s">
        <v>50</v>
      </c>
      <c r="AK144" s="28" t="s">
        <v>18</v>
      </c>
    </row>
    <row r="145" spans="1:37" ht="47.25">
      <c r="A145" s="187">
        <v>1.2</v>
      </c>
      <c r="B145" s="48" t="s">
        <v>18</v>
      </c>
      <c r="C145" s="3" t="s">
        <v>126</v>
      </c>
      <c r="D145" s="3" t="s">
        <v>187</v>
      </c>
      <c r="E145" s="4">
        <v>96</v>
      </c>
      <c r="F145" s="4">
        <v>48</v>
      </c>
      <c r="G145" s="4">
        <v>48</v>
      </c>
      <c r="H145" s="23">
        <v>1</v>
      </c>
      <c r="I145" s="22">
        <v>128</v>
      </c>
      <c r="J145" s="22">
        <v>3000</v>
      </c>
      <c r="K145" s="4">
        <v>3000</v>
      </c>
      <c r="L145" s="23" t="s">
        <v>223</v>
      </c>
      <c r="M145" s="6" t="s">
        <v>62</v>
      </c>
      <c r="N145" s="163" t="s">
        <v>21</v>
      </c>
      <c r="O145" s="156" t="s">
        <v>18</v>
      </c>
      <c r="P145" s="160" t="s">
        <v>29</v>
      </c>
      <c r="Q145" s="169">
        <v>45505</v>
      </c>
      <c r="R145" s="151" t="s">
        <v>23</v>
      </c>
      <c r="S145" s="152" t="s">
        <v>63</v>
      </c>
      <c r="T145" s="153" t="s">
        <v>18</v>
      </c>
      <c r="U145" s="153" t="s">
        <v>64</v>
      </c>
      <c r="V145" s="154" t="s">
        <v>65</v>
      </c>
      <c r="W145" s="155" t="s">
        <v>18</v>
      </c>
      <c r="X145" s="155" t="s">
        <v>66</v>
      </c>
      <c r="Y145" s="156">
        <v>45597</v>
      </c>
      <c r="Z145" s="157" t="s">
        <v>18</v>
      </c>
      <c r="AA145" s="147" t="s">
        <v>67</v>
      </c>
      <c r="AB145" s="156">
        <v>45611</v>
      </c>
      <c r="AC145" s="147" t="s">
        <v>54</v>
      </c>
      <c r="AD145" s="147" t="s">
        <v>359</v>
      </c>
      <c r="AE145" s="147" t="s">
        <v>360</v>
      </c>
      <c r="AF145" s="147" t="s">
        <v>216</v>
      </c>
      <c r="AG145" s="147">
        <v>44477</v>
      </c>
      <c r="AH145" s="147" t="s">
        <v>217</v>
      </c>
      <c r="AI145" s="147">
        <v>44477</v>
      </c>
      <c r="AJ145" s="147" t="s">
        <v>18</v>
      </c>
      <c r="AK145" s="147" t="s">
        <v>18</v>
      </c>
    </row>
    <row r="146" spans="1:37" ht="47.25">
      <c r="A146" s="187">
        <v>1.3</v>
      </c>
      <c r="B146" s="48" t="s">
        <v>18</v>
      </c>
      <c r="C146" s="71" t="s">
        <v>201</v>
      </c>
      <c r="D146" s="3" t="s">
        <v>412</v>
      </c>
      <c r="E146" s="23">
        <v>81</v>
      </c>
      <c r="F146" s="23">
        <v>56</v>
      </c>
      <c r="G146" s="23">
        <v>51</v>
      </c>
      <c r="H146" s="23">
        <v>1</v>
      </c>
      <c r="I146" s="22">
        <v>133.875</v>
      </c>
      <c r="J146" s="22">
        <v>1797</v>
      </c>
      <c r="K146" s="4">
        <v>1797</v>
      </c>
      <c r="L146" s="148" t="s">
        <v>246</v>
      </c>
      <c r="M146" s="6" t="s">
        <v>243</v>
      </c>
      <c r="N146" s="10" t="s">
        <v>247</v>
      </c>
      <c r="O146" s="156" t="s">
        <v>18</v>
      </c>
      <c r="P146" s="160" t="s">
        <v>29</v>
      </c>
      <c r="Q146" s="169">
        <v>45505</v>
      </c>
      <c r="R146" s="151" t="s">
        <v>23</v>
      </c>
      <c r="S146" s="152" t="s">
        <v>63</v>
      </c>
      <c r="T146" s="153" t="s">
        <v>18</v>
      </c>
      <c r="U146" s="153" t="s">
        <v>188</v>
      </c>
      <c r="V146" s="155" t="s">
        <v>65</v>
      </c>
      <c r="W146" s="155" t="s">
        <v>18</v>
      </c>
      <c r="X146" s="155" t="s">
        <v>66</v>
      </c>
      <c r="Y146" s="156">
        <v>45597</v>
      </c>
      <c r="Z146" s="157" t="s">
        <v>18</v>
      </c>
      <c r="AA146" s="163" t="s">
        <v>67</v>
      </c>
      <c r="AB146" s="156">
        <v>45621</v>
      </c>
      <c r="AC146" s="182" t="s">
        <v>54</v>
      </c>
      <c r="AD146" s="147" t="s">
        <v>359</v>
      </c>
      <c r="AE146" s="147" t="s">
        <v>360</v>
      </c>
      <c r="AF146" s="183" t="s">
        <v>248</v>
      </c>
      <c r="AG146" s="183">
        <v>44482</v>
      </c>
      <c r="AH146" s="147" t="s">
        <v>227</v>
      </c>
      <c r="AI146" s="183">
        <v>44482</v>
      </c>
      <c r="AJ146" s="182" t="s">
        <v>401</v>
      </c>
      <c r="AK146" s="147" t="s">
        <v>18</v>
      </c>
    </row>
    <row r="147" spans="1:37" ht="31.5">
      <c r="A147" s="187">
        <v>1.5</v>
      </c>
      <c r="B147" s="48" t="s">
        <v>18</v>
      </c>
      <c r="C147" s="3" t="s">
        <v>252</v>
      </c>
      <c r="D147" s="3" t="s">
        <v>413</v>
      </c>
      <c r="E147" s="23">
        <v>75</v>
      </c>
      <c r="F147" s="23">
        <v>56.5</v>
      </c>
      <c r="G147" s="148">
        <v>41</v>
      </c>
      <c r="H147" s="23">
        <v>1</v>
      </c>
      <c r="I147" s="22">
        <v>100.54253472222223</v>
      </c>
      <c r="J147" s="22">
        <v>1602</v>
      </c>
      <c r="K147" s="4">
        <v>1602</v>
      </c>
      <c r="L147" s="23" t="s">
        <v>242</v>
      </c>
      <c r="M147" s="6" t="s">
        <v>243</v>
      </c>
      <c r="N147" s="163" t="s">
        <v>21</v>
      </c>
      <c r="O147" s="156" t="s">
        <v>18</v>
      </c>
      <c r="P147" s="151" t="s">
        <v>29</v>
      </c>
      <c r="Q147" s="169">
        <v>45505</v>
      </c>
      <c r="R147" s="151" t="s">
        <v>23</v>
      </c>
      <c r="S147" s="152" t="s">
        <v>63</v>
      </c>
      <c r="T147" s="153" t="s">
        <v>18</v>
      </c>
      <c r="U147" s="153" t="s">
        <v>64</v>
      </c>
      <c r="V147" s="155" t="s">
        <v>65</v>
      </c>
      <c r="W147" s="155" t="s">
        <v>18</v>
      </c>
      <c r="X147" s="155" t="s">
        <v>66</v>
      </c>
      <c r="Y147" s="156">
        <v>45597</v>
      </c>
      <c r="Z147" s="157" t="s">
        <v>18</v>
      </c>
      <c r="AA147" s="163" t="s">
        <v>67</v>
      </c>
      <c r="AB147" s="156">
        <v>45621</v>
      </c>
      <c r="AC147" s="147" t="s">
        <v>54</v>
      </c>
      <c r="AD147" s="147" t="s">
        <v>359</v>
      </c>
      <c r="AE147" s="147" t="s">
        <v>360</v>
      </c>
      <c r="AF147" s="147" t="s">
        <v>244</v>
      </c>
      <c r="AG147" s="183">
        <v>44482</v>
      </c>
      <c r="AH147" s="147" t="s">
        <v>227</v>
      </c>
      <c r="AI147" s="147">
        <v>44474</v>
      </c>
      <c r="AJ147" s="182" t="s">
        <v>400</v>
      </c>
      <c r="AK147" s="147" t="s">
        <v>18</v>
      </c>
    </row>
    <row r="148" spans="1:37" ht="31.5">
      <c r="A148" s="187">
        <v>1.2</v>
      </c>
      <c r="B148" s="70" t="s">
        <v>18</v>
      </c>
      <c r="C148" s="1" t="s">
        <v>190</v>
      </c>
      <c r="D148" s="1" t="s">
        <v>191</v>
      </c>
      <c r="E148" s="38">
        <v>48</v>
      </c>
      <c r="F148" s="38">
        <v>48</v>
      </c>
      <c r="G148" s="38">
        <v>48</v>
      </c>
      <c r="H148" s="23">
        <v>1</v>
      </c>
      <c r="I148" s="22">
        <v>64</v>
      </c>
      <c r="J148" s="22">
        <v>1500</v>
      </c>
      <c r="K148" s="4">
        <v>1500</v>
      </c>
      <c r="L148" s="177" t="s">
        <v>223</v>
      </c>
      <c r="M148" s="173" t="s">
        <v>62</v>
      </c>
      <c r="N148" s="163" t="s">
        <v>21</v>
      </c>
      <c r="O148" s="156" t="s">
        <v>18</v>
      </c>
      <c r="P148" s="151" t="s">
        <v>29</v>
      </c>
      <c r="Q148" s="169">
        <v>45505</v>
      </c>
      <c r="R148" s="151" t="s">
        <v>23</v>
      </c>
      <c r="S148" s="152" t="s">
        <v>63</v>
      </c>
      <c r="T148" s="153" t="s">
        <v>18</v>
      </c>
      <c r="U148" s="153" t="s">
        <v>64</v>
      </c>
      <c r="V148" s="155" t="s">
        <v>65</v>
      </c>
      <c r="W148" s="155" t="s">
        <v>18</v>
      </c>
      <c r="X148" s="155" t="s">
        <v>66</v>
      </c>
      <c r="Y148" s="156">
        <v>45597</v>
      </c>
      <c r="Z148" s="157" t="s">
        <v>18</v>
      </c>
      <c r="AA148" s="163" t="s">
        <v>67</v>
      </c>
      <c r="AB148" s="156">
        <v>45627</v>
      </c>
      <c r="AC148" s="147" t="s">
        <v>54</v>
      </c>
      <c r="AD148" s="147" t="s">
        <v>359</v>
      </c>
      <c r="AE148" s="147" t="s">
        <v>360</v>
      </c>
      <c r="AF148" s="147" t="s">
        <v>227</v>
      </c>
      <c r="AG148" s="147">
        <v>44477</v>
      </c>
      <c r="AH148" s="147" t="s">
        <v>227</v>
      </c>
      <c r="AI148" s="147">
        <v>44477</v>
      </c>
      <c r="AJ148" s="147" t="s">
        <v>18</v>
      </c>
      <c r="AK148" s="147" t="s">
        <v>18</v>
      </c>
    </row>
    <row r="149" spans="1:37" ht="31.5">
      <c r="A149" s="187">
        <v>1.5</v>
      </c>
      <c r="B149" s="48" t="s">
        <v>18</v>
      </c>
      <c r="C149" s="3" t="s">
        <v>192</v>
      </c>
      <c r="D149" s="3" t="s">
        <v>193</v>
      </c>
      <c r="E149" s="23">
        <v>48</v>
      </c>
      <c r="F149" s="23">
        <v>17</v>
      </c>
      <c r="G149" s="23">
        <v>17</v>
      </c>
      <c r="H149" s="23">
        <v>1</v>
      </c>
      <c r="I149" s="22">
        <v>8.0277777777777786</v>
      </c>
      <c r="J149" s="22">
        <v>60</v>
      </c>
      <c r="K149" s="4">
        <v>60</v>
      </c>
      <c r="L149" s="148" t="s">
        <v>256</v>
      </c>
      <c r="M149" s="170" t="s">
        <v>62</v>
      </c>
      <c r="N149" s="163" t="s">
        <v>21</v>
      </c>
      <c r="O149" s="156" t="s">
        <v>18</v>
      </c>
      <c r="P149" s="160" t="s">
        <v>29</v>
      </c>
      <c r="Q149" s="169">
        <v>45505</v>
      </c>
      <c r="R149" s="151" t="s">
        <v>23</v>
      </c>
      <c r="S149" s="152" t="s">
        <v>63</v>
      </c>
      <c r="T149" s="153" t="s">
        <v>18</v>
      </c>
      <c r="U149" s="153" t="s">
        <v>188</v>
      </c>
      <c r="V149" s="155" t="s">
        <v>65</v>
      </c>
      <c r="W149" s="155" t="s">
        <v>18</v>
      </c>
      <c r="X149" s="155" t="s">
        <v>66</v>
      </c>
      <c r="Y149" s="156">
        <v>45597</v>
      </c>
      <c r="Z149" s="157" t="s">
        <v>18</v>
      </c>
      <c r="AA149" s="163" t="s">
        <v>67</v>
      </c>
      <c r="AB149" s="156">
        <v>45621</v>
      </c>
      <c r="AC149" s="182" t="s">
        <v>54</v>
      </c>
      <c r="AD149" s="147" t="s">
        <v>359</v>
      </c>
      <c r="AE149" s="147" t="s">
        <v>360</v>
      </c>
      <c r="AF149" s="183" t="s">
        <v>244</v>
      </c>
      <c r="AG149" s="183">
        <v>44483</v>
      </c>
      <c r="AH149" s="147" t="s">
        <v>227</v>
      </c>
      <c r="AI149" s="147">
        <v>44457</v>
      </c>
      <c r="AJ149" s="182" t="s">
        <v>398</v>
      </c>
      <c r="AK149" s="147" t="s">
        <v>18</v>
      </c>
    </row>
    <row r="150" spans="1:37" ht="31.5">
      <c r="A150" s="187">
        <v>1.5</v>
      </c>
      <c r="B150" s="48" t="s">
        <v>18</v>
      </c>
      <c r="C150" s="3" t="s">
        <v>192</v>
      </c>
      <c r="D150" s="3" t="s">
        <v>194</v>
      </c>
      <c r="E150" s="23">
        <v>48</v>
      </c>
      <c r="F150" s="23">
        <v>17</v>
      </c>
      <c r="G150" s="23">
        <v>17</v>
      </c>
      <c r="H150" s="23">
        <v>1</v>
      </c>
      <c r="I150" s="22">
        <v>8.0277777777777786</v>
      </c>
      <c r="J150" s="22">
        <v>60</v>
      </c>
      <c r="K150" s="4">
        <v>60</v>
      </c>
      <c r="L150" s="148" t="s">
        <v>256</v>
      </c>
      <c r="M150" s="170" t="s">
        <v>62</v>
      </c>
      <c r="N150" s="163" t="s">
        <v>21</v>
      </c>
      <c r="O150" s="156" t="s">
        <v>18</v>
      </c>
      <c r="P150" s="160" t="s">
        <v>29</v>
      </c>
      <c r="Q150" s="169">
        <v>45505</v>
      </c>
      <c r="R150" s="151" t="s">
        <v>23</v>
      </c>
      <c r="S150" s="152" t="s">
        <v>63</v>
      </c>
      <c r="T150" s="153" t="s">
        <v>18</v>
      </c>
      <c r="U150" s="153" t="s">
        <v>188</v>
      </c>
      <c r="V150" s="155" t="s">
        <v>65</v>
      </c>
      <c r="W150" s="155" t="s">
        <v>18</v>
      </c>
      <c r="X150" s="155" t="s">
        <v>66</v>
      </c>
      <c r="Y150" s="156">
        <v>45597</v>
      </c>
      <c r="Z150" s="157" t="s">
        <v>18</v>
      </c>
      <c r="AA150" s="163" t="s">
        <v>67</v>
      </c>
      <c r="AB150" s="156">
        <v>45621</v>
      </c>
      <c r="AC150" s="147" t="s">
        <v>54</v>
      </c>
      <c r="AD150" s="147" t="s">
        <v>359</v>
      </c>
      <c r="AE150" s="147" t="s">
        <v>360</v>
      </c>
      <c r="AF150" s="183" t="s">
        <v>244</v>
      </c>
      <c r="AG150" s="183">
        <v>44483</v>
      </c>
      <c r="AH150" s="147" t="s">
        <v>227</v>
      </c>
      <c r="AI150" s="147">
        <v>44458</v>
      </c>
      <c r="AJ150" s="182" t="s">
        <v>398</v>
      </c>
      <c r="AK150" s="147" t="s">
        <v>18</v>
      </c>
    </row>
    <row r="151" spans="1:37" ht="31.5">
      <c r="A151" s="187">
        <v>1.5</v>
      </c>
      <c r="B151" s="48" t="s">
        <v>18</v>
      </c>
      <c r="C151" s="3" t="s">
        <v>192</v>
      </c>
      <c r="D151" s="3" t="s">
        <v>195</v>
      </c>
      <c r="E151" s="23">
        <v>26</v>
      </c>
      <c r="F151" s="23">
        <v>24</v>
      </c>
      <c r="G151" s="23">
        <v>24</v>
      </c>
      <c r="H151" s="23">
        <v>1</v>
      </c>
      <c r="I151" s="22">
        <v>8.6666666666666661</v>
      </c>
      <c r="J151" s="22">
        <v>120</v>
      </c>
      <c r="K151" s="4">
        <v>120</v>
      </c>
      <c r="L151" s="148" t="s">
        <v>256</v>
      </c>
      <c r="M151" s="170" t="s">
        <v>62</v>
      </c>
      <c r="N151" s="163" t="s">
        <v>21</v>
      </c>
      <c r="O151" s="156" t="s">
        <v>18</v>
      </c>
      <c r="P151" s="160" t="s">
        <v>29</v>
      </c>
      <c r="Q151" s="169">
        <v>45505</v>
      </c>
      <c r="R151" s="151" t="s">
        <v>23</v>
      </c>
      <c r="S151" s="152" t="s">
        <v>63</v>
      </c>
      <c r="T151" s="153" t="s">
        <v>18</v>
      </c>
      <c r="U151" s="153" t="s">
        <v>188</v>
      </c>
      <c r="V151" s="155" t="s">
        <v>65</v>
      </c>
      <c r="W151" s="155" t="s">
        <v>18</v>
      </c>
      <c r="X151" s="155" t="s">
        <v>66</v>
      </c>
      <c r="Y151" s="156">
        <v>45597</v>
      </c>
      <c r="Z151" s="157" t="s">
        <v>18</v>
      </c>
      <c r="AA151" s="163" t="s">
        <v>67</v>
      </c>
      <c r="AB151" s="156">
        <v>45621</v>
      </c>
      <c r="AC151" s="147" t="s">
        <v>54</v>
      </c>
      <c r="AD151" s="147" t="s">
        <v>359</v>
      </c>
      <c r="AE151" s="147" t="s">
        <v>360</v>
      </c>
      <c r="AF151" s="183" t="s">
        <v>244</v>
      </c>
      <c r="AG151" s="183">
        <v>44483</v>
      </c>
      <c r="AH151" s="147" t="s">
        <v>227</v>
      </c>
      <c r="AI151" s="147">
        <v>44459</v>
      </c>
      <c r="AJ151" s="182" t="s">
        <v>398</v>
      </c>
      <c r="AK151" s="147" t="s">
        <v>18</v>
      </c>
    </row>
    <row r="152" spans="1:37" ht="31.5">
      <c r="A152" s="187">
        <v>1.5</v>
      </c>
      <c r="B152" s="48" t="s">
        <v>18</v>
      </c>
      <c r="C152" s="3" t="s">
        <v>192</v>
      </c>
      <c r="D152" s="3" t="s">
        <v>195</v>
      </c>
      <c r="E152" s="23">
        <v>26</v>
      </c>
      <c r="F152" s="23">
        <v>23</v>
      </c>
      <c r="G152" s="23">
        <v>20</v>
      </c>
      <c r="H152" s="23">
        <v>1</v>
      </c>
      <c r="I152" s="22">
        <v>6.9212962962962967</v>
      </c>
      <c r="J152" s="22">
        <v>60</v>
      </c>
      <c r="K152" s="4">
        <v>60</v>
      </c>
      <c r="L152" s="148" t="s">
        <v>256</v>
      </c>
      <c r="M152" s="170" t="s">
        <v>62</v>
      </c>
      <c r="N152" s="163" t="s">
        <v>21</v>
      </c>
      <c r="O152" s="156" t="s">
        <v>18</v>
      </c>
      <c r="P152" s="160" t="s">
        <v>29</v>
      </c>
      <c r="Q152" s="169">
        <v>45505</v>
      </c>
      <c r="R152" s="151" t="s">
        <v>23</v>
      </c>
      <c r="S152" s="152" t="s">
        <v>63</v>
      </c>
      <c r="T152" s="153" t="s">
        <v>18</v>
      </c>
      <c r="U152" s="153" t="s">
        <v>188</v>
      </c>
      <c r="V152" s="155" t="s">
        <v>65</v>
      </c>
      <c r="W152" s="155" t="s">
        <v>18</v>
      </c>
      <c r="X152" s="155" t="s">
        <v>66</v>
      </c>
      <c r="Y152" s="156">
        <v>45597</v>
      </c>
      <c r="Z152" s="157" t="s">
        <v>18</v>
      </c>
      <c r="AA152" s="163" t="s">
        <v>67</v>
      </c>
      <c r="AB152" s="156">
        <v>45621</v>
      </c>
      <c r="AC152" s="147" t="s">
        <v>54</v>
      </c>
      <c r="AD152" s="147" t="s">
        <v>359</v>
      </c>
      <c r="AE152" s="147" t="s">
        <v>360</v>
      </c>
      <c r="AF152" s="183" t="s">
        <v>244</v>
      </c>
      <c r="AG152" s="183">
        <v>44483</v>
      </c>
      <c r="AH152" s="147" t="s">
        <v>227</v>
      </c>
      <c r="AI152" s="147">
        <v>44460</v>
      </c>
      <c r="AJ152" s="182" t="s">
        <v>398</v>
      </c>
      <c r="AK152" s="147" t="s">
        <v>18</v>
      </c>
    </row>
    <row r="153" spans="1:37" ht="63">
      <c r="A153" s="187">
        <v>1.5</v>
      </c>
      <c r="B153" s="48" t="s">
        <v>18</v>
      </c>
      <c r="C153" s="3" t="s">
        <v>259</v>
      </c>
      <c r="D153" s="3" t="s">
        <v>260</v>
      </c>
      <c r="E153" s="23">
        <v>86</v>
      </c>
      <c r="F153" s="23">
        <v>60</v>
      </c>
      <c r="G153" s="23">
        <v>68</v>
      </c>
      <c r="H153" s="23">
        <v>1</v>
      </c>
      <c r="I153" s="22">
        <v>203.05555555555554</v>
      </c>
      <c r="J153" s="22">
        <v>3500</v>
      </c>
      <c r="K153" s="4">
        <v>3500</v>
      </c>
      <c r="L153" s="148" t="s">
        <v>261</v>
      </c>
      <c r="M153" s="170" t="s">
        <v>18</v>
      </c>
      <c r="N153" s="163" t="s">
        <v>21</v>
      </c>
      <c r="O153" s="156" t="s">
        <v>18</v>
      </c>
      <c r="P153" s="160" t="s">
        <v>29</v>
      </c>
      <c r="Q153" s="169">
        <v>45505</v>
      </c>
      <c r="R153" s="151" t="s">
        <v>23</v>
      </c>
      <c r="S153" s="152" t="s">
        <v>63</v>
      </c>
      <c r="T153" s="153" t="s">
        <v>18</v>
      </c>
      <c r="U153" s="153" t="s">
        <v>188</v>
      </c>
      <c r="V153" s="155" t="s">
        <v>65</v>
      </c>
      <c r="W153" s="155" t="s">
        <v>18</v>
      </c>
      <c r="X153" s="155" t="s">
        <v>66</v>
      </c>
      <c r="Y153" s="156">
        <v>45597</v>
      </c>
      <c r="Z153" s="157" t="s">
        <v>18</v>
      </c>
      <c r="AA153" s="163" t="s">
        <v>67</v>
      </c>
      <c r="AB153" s="156">
        <v>45621</v>
      </c>
      <c r="AC153" s="147" t="s">
        <v>54</v>
      </c>
      <c r="AD153" s="147" t="s">
        <v>359</v>
      </c>
      <c r="AE153" s="147" t="s">
        <v>360</v>
      </c>
      <c r="AF153" s="147" t="s">
        <v>227</v>
      </c>
      <c r="AG153" s="147">
        <v>44477</v>
      </c>
      <c r="AH153" s="147" t="s">
        <v>217</v>
      </c>
      <c r="AI153" s="147">
        <v>44477</v>
      </c>
      <c r="AJ153" s="147" t="s">
        <v>262</v>
      </c>
      <c r="AK153" s="147" t="s">
        <v>18</v>
      </c>
    </row>
    <row r="154" spans="1:37" ht="63">
      <c r="A154" s="187">
        <v>1.5</v>
      </c>
      <c r="B154" s="48" t="s">
        <v>18</v>
      </c>
      <c r="C154" s="3" t="s">
        <v>263</v>
      </c>
      <c r="D154" s="3" t="s">
        <v>414</v>
      </c>
      <c r="E154" s="23">
        <v>48</v>
      </c>
      <c r="F154" s="23">
        <v>48</v>
      </c>
      <c r="G154" s="23">
        <v>36</v>
      </c>
      <c r="H154" s="23">
        <v>1</v>
      </c>
      <c r="I154" s="22">
        <v>48</v>
      </c>
      <c r="J154" s="22">
        <v>400</v>
      </c>
      <c r="K154" s="4">
        <v>400</v>
      </c>
      <c r="L154" s="148" t="s">
        <v>261</v>
      </c>
      <c r="M154" s="170" t="s">
        <v>62</v>
      </c>
      <c r="N154" s="163" t="s">
        <v>21</v>
      </c>
      <c r="O154" s="156" t="s">
        <v>18</v>
      </c>
      <c r="P154" s="160" t="s">
        <v>29</v>
      </c>
      <c r="Q154" s="169">
        <v>45505</v>
      </c>
      <c r="R154" s="151" t="s">
        <v>23</v>
      </c>
      <c r="S154" s="152" t="s">
        <v>63</v>
      </c>
      <c r="T154" s="153" t="s">
        <v>18</v>
      </c>
      <c r="U154" s="153" t="s">
        <v>188</v>
      </c>
      <c r="V154" s="155" t="s">
        <v>65</v>
      </c>
      <c r="W154" s="155" t="s">
        <v>18</v>
      </c>
      <c r="X154" s="155" t="s">
        <v>66</v>
      </c>
      <c r="Y154" s="156">
        <v>45597</v>
      </c>
      <c r="Z154" s="157" t="s">
        <v>18</v>
      </c>
      <c r="AA154" s="163" t="s">
        <v>67</v>
      </c>
      <c r="AB154" s="156">
        <v>45621</v>
      </c>
      <c r="AC154" s="147" t="s">
        <v>54</v>
      </c>
      <c r="AD154" s="147" t="s">
        <v>359</v>
      </c>
      <c r="AE154" s="147" t="s">
        <v>360</v>
      </c>
      <c r="AF154" s="147" t="s">
        <v>227</v>
      </c>
      <c r="AG154" s="147">
        <v>44477</v>
      </c>
      <c r="AH154" s="147" t="s">
        <v>217</v>
      </c>
      <c r="AI154" s="147">
        <v>44477</v>
      </c>
      <c r="AJ154" s="147" t="s">
        <v>262</v>
      </c>
      <c r="AK154" s="147" t="s">
        <v>18</v>
      </c>
    </row>
    <row r="155" spans="1:37" ht="60">
      <c r="A155" s="187">
        <v>1.3</v>
      </c>
      <c r="B155" s="48" t="s">
        <v>18</v>
      </c>
      <c r="C155" s="3" t="s">
        <v>196</v>
      </c>
      <c r="D155" s="3" t="s">
        <v>197</v>
      </c>
      <c r="E155" s="23">
        <v>40</v>
      </c>
      <c r="F155" s="23">
        <v>48</v>
      </c>
      <c r="G155" s="148">
        <v>46</v>
      </c>
      <c r="H155" s="23">
        <v>25</v>
      </c>
      <c r="I155" s="4">
        <v>1277.7777777777778</v>
      </c>
      <c r="J155" s="4">
        <v>573</v>
      </c>
      <c r="K155" s="4">
        <v>14325</v>
      </c>
      <c r="L155" s="148" t="s">
        <v>275</v>
      </c>
      <c r="M155" s="6" t="s">
        <v>243</v>
      </c>
      <c r="N155" s="10" t="s">
        <v>89</v>
      </c>
      <c r="O155" s="156" t="s">
        <v>18</v>
      </c>
      <c r="P155" s="151" t="s">
        <v>90</v>
      </c>
      <c r="Q155" s="169">
        <v>45505</v>
      </c>
      <c r="R155" s="151" t="s">
        <v>23</v>
      </c>
      <c r="S155" s="153" t="s">
        <v>63</v>
      </c>
      <c r="T155" s="153" t="s">
        <v>18</v>
      </c>
      <c r="U155" s="153" t="s">
        <v>64</v>
      </c>
      <c r="V155" s="155" t="s">
        <v>153</v>
      </c>
      <c r="W155" s="155" t="s">
        <v>18</v>
      </c>
      <c r="X155" s="155" t="s">
        <v>66</v>
      </c>
      <c r="Y155" s="156">
        <v>45597</v>
      </c>
      <c r="Z155" s="157" t="s">
        <v>18</v>
      </c>
      <c r="AA155" s="163" t="s">
        <v>67</v>
      </c>
      <c r="AB155" s="156">
        <v>45621</v>
      </c>
      <c r="AC155" s="147" t="s">
        <v>54</v>
      </c>
      <c r="AD155" s="147" t="s">
        <v>359</v>
      </c>
      <c r="AE155" s="147" t="s">
        <v>360</v>
      </c>
      <c r="AF155" s="147" t="s">
        <v>251</v>
      </c>
      <c r="AG155" s="147">
        <v>44459</v>
      </c>
      <c r="AH155" s="147" t="s">
        <v>227</v>
      </c>
      <c r="AI155" s="147">
        <v>44461</v>
      </c>
      <c r="AJ155" s="74" t="s">
        <v>422</v>
      </c>
      <c r="AK155" s="147" t="s">
        <v>18</v>
      </c>
    </row>
    <row r="156" spans="1:37" ht="47.25">
      <c r="A156" s="187">
        <v>1.3</v>
      </c>
      <c r="B156" s="48" t="s">
        <v>18</v>
      </c>
      <c r="C156" s="3" t="s">
        <v>196</v>
      </c>
      <c r="D156" s="3" t="s">
        <v>415</v>
      </c>
      <c r="E156" s="23">
        <v>238</v>
      </c>
      <c r="F156" s="23">
        <v>96</v>
      </c>
      <c r="G156" s="148">
        <v>114</v>
      </c>
      <c r="H156" s="23">
        <v>0</v>
      </c>
      <c r="I156" s="4">
        <v>0</v>
      </c>
      <c r="J156" s="4">
        <v>5115</v>
      </c>
      <c r="K156" s="4">
        <v>0</v>
      </c>
      <c r="L156" s="148" t="s">
        <v>277</v>
      </c>
      <c r="M156" s="6" t="s">
        <v>243</v>
      </c>
      <c r="N156" s="10" t="s">
        <v>89</v>
      </c>
      <c r="O156" s="156" t="s">
        <v>18</v>
      </c>
      <c r="P156" s="151" t="s">
        <v>90</v>
      </c>
      <c r="Q156" s="169">
        <v>45505</v>
      </c>
      <c r="R156" s="151" t="s">
        <v>23</v>
      </c>
      <c r="S156" s="153" t="s">
        <v>63</v>
      </c>
      <c r="T156" s="153" t="s">
        <v>18</v>
      </c>
      <c r="U156" s="153" t="s">
        <v>64</v>
      </c>
      <c r="V156" s="155" t="s">
        <v>153</v>
      </c>
      <c r="W156" s="155" t="s">
        <v>18</v>
      </c>
      <c r="X156" s="155" t="s">
        <v>66</v>
      </c>
      <c r="Y156" s="156">
        <v>45597</v>
      </c>
      <c r="Z156" s="157" t="s">
        <v>18</v>
      </c>
      <c r="AA156" s="163" t="s">
        <v>67</v>
      </c>
      <c r="AB156" s="156">
        <v>45621</v>
      </c>
      <c r="AC156" s="147" t="s">
        <v>54</v>
      </c>
      <c r="AD156" s="147" t="s">
        <v>359</v>
      </c>
      <c r="AE156" s="147" t="s">
        <v>360</v>
      </c>
      <c r="AF156" s="147" t="s">
        <v>251</v>
      </c>
      <c r="AG156" s="147">
        <v>44459</v>
      </c>
      <c r="AH156" s="147" t="s">
        <v>227</v>
      </c>
      <c r="AI156" s="147">
        <v>44461</v>
      </c>
      <c r="AJ156" s="147" t="s">
        <v>278</v>
      </c>
      <c r="AK156" s="147" t="s">
        <v>18</v>
      </c>
    </row>
    <row r="157" spans="1:37" ht="31.5">
      <c r="A157" s="187">
        <v>1.3</v>
      </c>
      <c r="B157" s="48" t="s">
        <v>18</v>
      </c>
      <c r="C157" s="3" t="s">
        <v>198</v>
      </c>
      <c r="D157" s="3" t="s">
        <v>416</v>
      </c>
      <c r="E157" s="23">
        <v>48</v>
      </c>
      <c r="F157" s="23">
        <v>48</v>
      </c>
      <c r="G157" s="23">
        <v>48</v>
      </c>
      <c r="H157" s="23">
        <v>1</v>
      </c>
      <c r="I157" s="4">
        <v>64</v>
      </c>
      <c r="J157" s="4">
        <v>1500</v>
      </c>
      <c r="K157" s="4">
        <v>1500</v>
      </c>
      <c r="L157" s="148" t="s">
        <v>223</v>
      </c>
      <c r="M157" s="6" t="s">
        <v>243</v>
      </c>
      <c r="N157" s="10" t="s">
        <v>199</v>
      </c>
      <c r="O157" s="156" t="s">
        <v>18</v>
      </c>
      <c r="P157" s="151" t="s">
        <v>200</v>
      </c>
      <c r="Q157" s="169" t="s">
        <v>18</v>
      </c>
      <c r="R157" s="151" t="s">
        <v>23</v>
      </c>
      <c r="S157" s="153" t="s">
        <v>63</v>
      </c>
      <c r="T157" s="153" t="s">
        <v>18</v>
      </c>
      <c r="U157" s="153" t="s">
        <v>64</v>
      </c>
      <c r="V157" s="155" t="s">
        <v>153</v>
      </c>
      <c r="W157" s="155" t="s">
        <v>18</v>
      </c>
      <c r="X157" s="155" t="s">
        <v>66</v>
      </c>
      <c r="Y157" s="156">
        <v>45597</v>
      </c>
      <c r="Z157" s="157" t="s">
        <v>18</v>
      </c>
      <c r="AA157" s="163" t="s">
        <v>67</v>
      </c>
      <c r="AB157" s="156">
        <v>45621</v>
      </c>
      <c r="AC157" s="147" t="s">
        <v>54</v>
      </c>
      <c r="AD157" s="147" t="s">
        <v>359</v>
      </c>
      <c r="AE157" s="147" t="s">
        <v>360</v>
      </c>
      <c r="AF157" s="147" t="s">
        <v>281</v>
      </c>
      <c r="AG157" s="147">
        <v>44459</v>
      </c>
      <c r="AH157" s="147" t="s">
        <v>227</v>
      </c>
      <c r="AI157" s="147">
        <v>44459</v>
      </c>
      <c r="AJ157" s="147" t="s">
        <v>18</v>
      </c>
      <c r="AK157" s="147" t="s">
        <v>18</v>
      </c>
    </row>
    <row r="158" spans="1:37" ht="63">
      <c r="A158" s="187">
        <v>1.3</v>
      </c>
      <c r="B158" s="48" t="s">
        <v>18</v>
      </c>
      <c r="C158" s="3" t="s">
        <v>196</v>
      </c>
      <c r="D158" s="3" t="s">
        <v>417</v>
      </c>
      <c r="E158" s="23">
        <v>40</v>
      </c>
      <c r="F158" s="23">
        <v>48</v>
      </c>
      <c r="G158" s="148">
        <v>46</v>
      </c>
      <c r="H158" s="23">
        <v>12</v>
      </c>
      <c r="I158" s="4">
        <v>613.33333333333337</v>
      </c>
      <c r="J158" s="4">
        <v>573</v>
      </c>
      <c r="K158" s="4">
        <v>6876</v>
      </c>
      <c r="L158" s="148" t="s">
        <v>275</v>
      </c>
      <c r="M158" s="6" t="s">
        <v>243</v>
      </c>
      <c r="N158" s="10" t="s">
        <v>158</v>
      </c>
      <c r="O158" s="156" t="s">
        <v>18</v>
      </c>
      <c r="P158" s="151" t="s">
        <v>152</v>
      </c>
      <c r="Q158" s="169">
        <v>45505</v>
      </c>
      <c r="R158" s="151" t="s">
        <v>64</v>
      </c>
      <c r="S158" s="153" t="s">
        <v>152</v>
      </c>
      <c r="T158" s="153" t="s">
        <v>18</v>
      </c>
      <c r="U158" s="153" t="s">
        <v>64</v>
      </c>
      <c r="V158" s="155" t="s">
        <v>153</v>
      </c>
      <c r="W158" s="155" t="s">
        <v>18</v>
      </c>
      <c r="X158" s="155" t="s">
        <v>154</v>
      </c>
      <c r="Y158" s="156">
        <v>45597</v>
      </c>
      <c r="Z158" s="157" t="s">
        <v>18</v>
      </c>
      <c r="AA158" s="163" t="s">
        <v>67</v>
      </c>
      <c r="AB158" s="156">
        <v>45621</v>
      </c>
      <c r="AC158" s="147" t="s">
        <v>54</v>
      </c>
      <c r="AD158" s="147" t="s">
        <v>359</v>
      </c>
      <c r="AE158" s="147" t="s">
        <v>360</v>
      </c>
      <c r="AF158" s="147" t="s">
        <v>251</v>
      </c>
      <c r="AG158" s="147">
        <v>44459</v>
      </c>
      <c r="AH158" s="147" t="s">
        <v>227</v>
      </c>
      <c r="AI158" s="147">
        <v>44461</v>
      </c>
      <c r="AJ158" s="147" t="s">
        <v>296</v>
      </c>
      <c r="AK158" s="147" t="s">
        <v>18</v>
      </c>
    </row>
    <row r="159" spans="1:37" ht="63">
      <c r="A159" s="187">
        <v>1.3</v>
      </c>
      <c r="B159" s="48" t="s">
        <v>18</v>
      </c>
      <c r="C159" s="3" t="s">
        <v>201</v>
      </c>
      <c r="D159" s="3" t="s">
        <v>418</v>
      </c>
      <c r="E159" s="23">
        <v>32</v>
      </c>
      <c r="F159" s="23">
        <v>31</v>
      </c>
      <c r="G159" s="23">
        <v>89</v>
      </c>
      <c r="H159" s="23">
        <v>1</v>
      </c>
      <c r="I159" s="4">
        <v>51.092592592592595</v>
      </c>
      <c r="J159" s="4">
        <v>1035</v>
      </c>
      <c r="K159" s="4">
        <v>1035</v>
      </c>
      <c r="L159" s="148" t="s">
        <v>246</v>
      </c>
      <c r="M159" s="38" t="s">
        <v>243</v>
      </c>
      <c r="N159" s="10" t="s">
        <v>288</v>
      </c>
      <c r="O159" s="156" t="s">
        <v>18</v>
      </c>
      <c r="P159" s="151" t="s">
        <v>152</v>
      </c>
      <c r="Q159" s="169">
        <v>45505</v>
      </c>
      <c r="R159" s="151" t="s">
        <v>64</v>
      </c>
      <c r="S159" s="153" t="s">
        <v>152</v>
      </c>
      <c r="T159" s="153" t="s">
        <v>18</v>
      </c>
      <c r="U159" s="153" t="s">
        <v>64</v>
      </c>
      <c r="V159" s="155" t="s">
        <v>153</v>
      </c>
      <c r="W159" s="155" t="s">
        <v>18</v>
      </c>
      <c r="X159" s="155" t="s">
        <v>154</v>
      </c>
      <c r="Y159" s="156">
        <v>45597</v>
      </c>
      <c r="Z159" s="157" t="s">
        <v>18</v>
      </c>
      <c r="AA159" s="163" t="s">
        <v>67</v>
      </c>
      <c r="AB159" s="156">
        <v>45621</v>
      </c>
      <c r="AC159" s="147" t="s">
        <v>54</v>
      </c>
      <c r="AD159" s="147" t="s">
        <v>359</v>
      </c>
      <c r="AE159" s="147" t="s">
        <v>360</v>
      </c>
      <c r="AF159" s="183" t="s">
        <v>248</v>
      </c>
      <c r="AG159" s="183">
        <v>44482</v>
      </c>
      <c r="AH159" s="147" t="s">
        <v>227</v>
      </c>
      <c r="AI159" s="183">
        <v>44482</v>
      </c>
      <c r="AJ159" s="147" t="s">
        <v>298</v>
      </c>
      <c r="AK159" s="147" t="s">
        <v>18</v>
      </c>
    </row>
    <row r="160" spans="1:37" ht="63">
      <c r="A160" s="187">
        <v>1.5</v>
      </c>
      <c r="B160" s="48" t="s">
        <v>18</v>
      </c>
      <c r="C160" s="3" t="s">
        <v>189</v>
      </c>
      <c r="D160" s="3" t="s">
        <v>419</v>
      </c>
      <c r="E160" s="96">
        <v>62</v>
      </c>
      <c r="F160" s="96">
        <v>48</v>
      </c>
      <c r="G160" s="96">
        <v>44</v>
      </c>
      <c r="H160" s="23">
        <v>1</v>
      </c>
      <c r="I160" s="4">
        <v>75.777777777777771</v>
      </c>
      <c r="J160" s="4">
        <v>1694</v>
      </c>
      <c r="K160" s="4">
        <v>1694</v>
      </c>
      <c r="L160" s="148" t="s">
        <v>246</v>
      </c>
      <c r="M160" s="6" t="s">
        <v>243</v>
      </c>
      <c r="N160" s="10" t="s">
        <v>291</v>
      </c>
      <c r="O160" s="156" t="s">
        <v>18</v>
      </c>
      <c r="P160" s="151" t="s">
        <v>152</v>
      </c>
      <c r="Q160" s="169">
        <v>45505</v>
      </c>
      <c r="R160" s="151" t="s">
        <v>64</v>
      </c>
      <c r="S160" s="153" t="s">
        <v>152</v>
      </c>
      <c r="T160" s="153" t="s">
        <v>18</v>
      </c>
      <c r="U160" s="153" t="s">
        <v>64</v>
      </c>
      <c r="V160" s="155" t="s">
        <v>65</v>
      </c>
      <c r="W160" s="155" t="s">
        <v>18</v>
      </c>
      <c r="X160" s="155" t="s">
        <v>154</v>
      </c>
      <c r="Y160" s="156">
        <v>45597</v>
      </c>
      <c r="Z160" s="157" t="s">
        <v>18</v>
      </c>
      <c r="AA160" s="163" t="s">
        <v>67</v>
      </c>
      <c r="AB160" s="156">
        <v>45621</v>
      </c>
      <c r="AC160" s="147" t="s">
        <v>54</v>
      </c>
      <c r="AD160" s="147" t="s">
        <v>359</v>
      </c>
      <c r="AE160" s="147" t="s">
        <v>360</v>
      </c>
      <c r="AF160" s="147" t="s">
        <v>244</v>
      </c>
      <c r="AG160" s="183">
        <v>44482</v>
      </c>
      <c r="AH160" s="147" t="s">
        <v>227</v>
      </c>
      <c r="AI160" s="183">
        <v>44482</v>
      </c>
      <c r="AJ160" s="147" t="s">
        <v>300</v>
      </c>
      <c r="AK160" s="147" t="s">
        <v>18</v>
      </c>
    </row>
    <row r="161" spans="1:37" ht="47.25">
      <c r="A161" s="320">
        <v>1.3</v>
      </c>
      <c r="B161" s="48" t="s">
        <v>18</v>
      </c>
      <c r="C161" s="1" t="s">
        <v>196</v>
      </c>
      <c r="D161" s="1" t="s">
        <v>202</v>
      </c>
      <c r="E161" s="38">
        <v>45</v>
      </c>
      <c r="F161" s="38">
        <v>48</v>
      </c>
      <c r="G161" s="38">
        <v>67</v>
      </c>
      <c r="H161" s="38">
        <v>10</v>
      </c>
      <c r="I161" s="4">
        <v>837.5</v>
      </c>
      <c r="J161" s="4">
        <v>794</v>
      </c>
      <c r="K161" s="4">
        <v>7940</v>
      </c>
      <c r="L161" s="148" t="s">
        <v>303</v>
      </c>
      <c r="M161" s="6" t="s">
        <v>243</v>
      </c>
      <c r="N161" s="10" t="s">
        <v>161</v>
      </c>
      <c r="O161" s="156" t="s">
        <v>18</v>
      </c>
      <c r="P161" s="151" t="s">
        <v>162</v>
      </c>
      <c r="Q161" s="169">
        <v>45139</v>
      </c>
      <c r="R161" s="151" t="s">
        <v>163</v>
      </c>
      <c r="S161" s="153" t="s">
        <v>164</v>
      </c>
      <c r="T161" s="153" t="s">
        <v>18</v>
      </c>
      <c r="U161" s="153" t="s">
        <v>64</v>
      </c>
      <c r="V161" s="155" t="s">
        <v>153</v>
      </c>
      <c r="W161" s="76" t="s">
        <v>18</v>
      </c>
      <c r="X161" s="155" t="s">
        <v>66</v>
      </c>
      <c r="Y161" s="156">
        <v>45597</v>
      </c>
      <c r="Z161" s="157" t="s">
        <v>18</v>
      </c>
      <c r="AA161" s="163" t="s">
        <v>67</v>
      </c>
      <c r="AB161" s="156">
        <v>45621</v>
      </c>
      <c r="AC161" s="147" t="s">
        <v>54</v>
      </c>
      <c r="AD161" s="147" t="s">
        <v>359</v>
      </c>
      <c r="AE161" s="147" t="s">
        <v>360</v>
      </c>
      <c r="AF161" s="183" t="s">
        <v>304</v>
      </c>
      <c r="AG161" s="183">
        <v>44461</v>
      </c>
      <c r="AH161" s="147" t="s">
        <v>227</v>
      </c>
      <c r="AI161" s="147">
        <v>44461</v>
      </c>
      <c r="AJ161" s="147" t="s">
        <v>305</v>
      </c>
      <c r="AK161" s="147" t="s">
        <v>18</v>
      </c>
    </row>
    <row r="162" spans="1:37" ht="47.25">
      <c r="A162" s="320">
        <v>1.3</v>
      </c>
      <c r="B162" s="48" t="s">
        <v>18</v>
      </c>
      <c r="C162" s="1" t="s">
        <v>196</v>
      </c>
      <c r="D162" s="1" t="s">
        <v>203</v>
      </c>
      <c r="E162" s="38">
        <v>63</v>
      </c>
      <c r="F162" s="38">
        <v>48</v>
      </c>
      <c r="G162" s="38">
        <v>67</v>
      </c>
      <c r="H162" s="38">
        <v>10</v>
      </c>
      <c r="I162" s="4">
        <v>1172.5</v>
      </c>
      <c r="J162" s="4">
        <v>1168.5</v>
      </c>
      <c r="K162" s="4">
        <v>11685</v>
      </c>
      <c r="L162" s="190" t="s">
        <v>303</v>
      </c>
      <c r="M162" s="6" t="s">
        <v>243</v>
      </c>
      <c r="N162" s="10" t="s">
        <v>161</v>
      </c>
      <c r="O162" s="156" t="s">
        <v>18</v>
      </c>
      <c r="P162" s="151" t="s">
        <v>162</v>
      </c>
      <c r="Q162" s="169">
        <v>45139</v>
      </c>
      <c r="R162" s="151" t="s">
        <v>163</v>
      </c>
      <c r="S162" s="153" t="s">
        <v>164</v>
      </c>
      <c r="T162" s="153" t="s">
        <v>18</v>
      </c>
      <c r="U162" s="153" t="s">
        <v>64</v>
      </c>
      <c r="V162" s="155" t="s">
        <v>153</v>
      </c>
      <c r="W162" s="76" t="s">
        <v>18</v>
      </c>
      <c r="X162" s="155" t="s">
        <v>66</v>
      </c>
      <c r="Y162" s="156">
        <v>45597</v>
      </c>
      <c r="Z162" s="157" t="s">
        <v>18</v>
      </c>
      <c r="AA162" s="163" t="s">
        <v>67</v>
      </c>
      <c r="AB162" s="156">
        <v>45621</v>
      </c>
      <c r="AC162" s="147" t="s">
        <v>54</v>
      </c>
      <c r="AD162" s="147" t="s">
        <v>359</v>
      </c>
      <c r="AE162" s="147" t="s">
        <v>360</v>
      </c>
      <c r="AF162" s="183" t="s">
        <v>304</v>
      </c>
      <c r="AG162" s="183">
        <v>44461</v>
      </c>
      <c r="AH162" s="147" t="s">
        <v>227</v>
      </c>
      <c r="AI162" s="147">
        <v>44461</v>
      </c>
      <c r="AJ162" s="147" t="s">
        <v>305</v>
      </c>
      <c r="AK162" s="147" t="s">
        <v>18</v>
      </c>
    </row>
    <row r="163" spans="1:37" s="9" customFormat="1" ht="31.5">
      <c r="A163" s="320">
        <v>1.2</v>
      </c>
      <c r="B163" s="48"/>
      <c r="C163" s="1" t="s">
        <v>317</v>
      </c>
      <c r="D163" s="1" t="s">
        <v>318</v>
      </c>
      <c r="E163" s="38"/>
      <c r="F163" s="38"/>
      <c r="G163" s="38"/>
      <c r="H163" s="40">
        <v>62694</v>
      </c>
      <c r="I163" s="319">
        <f>SUM(H163/7.48052)</f>
        <v>8380.9681679883215</v>
      </c>
      <c r="J163" s="180">
        <v>6.8</v>
      </c>
      <c r="K163" s="4">
        <f t="shared" ref="K163" si="23">IF(ISERROR(SEARCH("totals", C163)),H163*J163, "")</f>
        <v>426319.2</v>
      </c>
      <c r="L163" s="115" t="s">
        <v>246</v>
      </c>
      <c r="M163" s="40"/>
      <c r="N163" s="10"/>
      <c r="O163" s="156"/>
      <c r="P163" s="151"/>
      <c r="Q163" s="169"/>
      <c r="R163" s="151"/>
      <c r="S163" s="153"/>
      <c r="T163" s="153"/>
      <c r="U163" s="153"/>
      <c r="V163" s="155"/>
      <c r="W163" s="76"/>
      <c r="X163" s="155"/>
      <c r="Y163" s="156">
        <v>45597</v>
      </c>
      <c r="Z163" s="157"/>
      <c r="AA163" s="163" t="s">
        <v>53</v>
      </c>
      <c r="AB163" s="156">
        <v>45627</v>
      </c>
      <c r="AC163" s="147" t="s">
        <v>54</v>
      </c>
      <c r="AD163" s="147" t="str">
        <f t="shared" ref="AD163:AD164" si="24">IF(ISBLANK(Y163),"",IFERROR(LOOKUP(Y163,FY_dates, inter_label),Y163))</f>
        <v>FY25 inter</v>
      </c>
      <c r="AE163" s="147" t="str">
        <f t="shared" ref="AE163:AE164" si="25">IF(ISBLANK(AB163),"",IFERROR(LOOKUP(AB163,FY_dates, intra_label),AB163))</f>
        <v>FY25 intra</v>
      </c>
      <c r="AF163" s="147" t="s">
        <v>314</v>
      </c>
      <c r="AG163" s="147">
        <v>44483</v>
      </c>
      <c r="AH163" s="147" t="s">
        <v>217</v>
      </c>
      <c r="AI163" s="147">
        <v>44483</v>
      </c>
      <c r="AJ163" s="147"/>
      <c r="AK163" s="147"/>
    </row>
    <row r="164" spans="1:37" s="9" customFormat="1" ht="31.5">
      <c r="A164" s="320">
        <v>1.2</v>
      </c>
      <c r="B164" s="48"/>
      <c r="C164" s="1" t="s">
        <v>319</v>
      </c>
      <c r="D164" s="1" t="s">
        <v>445</v>
      </c>
      <c r="E164" s="38"/>
      <c r="F164" s="38"/>
      <c r="G164" s="38"/>
      <c r="H164" s="40">
        <v>8473</v>
      </c>
      <c r="I164" s="319">
        <f>SUM(H164/7.48052)</f>
        <v>1132.6752685642175</v>
      </c>
      <c r="J164" s="180">
        <v>6.8</v>
      </c>
      <c r="K164" s="4">
        <f>IF(ISERROR(SEARCH("totals", C164)),H164*J164, "")</f>
        <v>57616.4</v>
      </c>
      <c r="L164" s="115" t="s">
        <v>246</v>
      </c>
      <c r="M164" s="40"/>
      <c r="N164" s="10"/>
      <c r="O164" s="156"/>
      <c r="P164" s="151"/>
      <c r="Q164" s="169"/>
      <c r="R164" s="151"/>
      <c r="S164" s="153"/>
      <c r="T164" s="153"/>
      <c r="U164" s="153"/>
      <c r="V164" s="155"/>
      <c r="W164" s="76"/>
      <c r="X164" s="155"/>
      <c r="Y164" s="156">
        <v>45597</v>
      </c>
      <c r="Z164" s="157"/>
      <c r="AA164" s="163" t="s">
        <v>53</v>
      </c>
      <c r="AB164" s="156">
        <v>45627</v>
      </c>
      <c r="AC164" s="147" t="s">
        <v>54</v>
      </c>
      <c r="AD164" s="147" t="str">
        <f t="shared" si="24"/>
        <v>FY25 inter</v>
      </c>
      <c r="AE164" s="147" t="str">
        <f t="shared" si="25"/>
        <v>FY25 intra</v>
      </c>
      <c r="AF164" s="147" t="s">
        <v>314</v>
      </c>
      <c r="AG164" s="147">
        <v>44483</v>
      </c>
      <c r="AH164" s="147" t="s">
        <v>217</v>
      </c>
      <c r="AI164" s="147">
        <v>44483</v>
      </c>
      <c r="AJ164" s="147"/>
      <c r="AK164" s="147"/>
    </row>
    <row r="165" spans="1:37" ht="15.95" customHeight="1">
      <c r="A165" s="86"/>
      <c r="B165" s="83"/>
      <c r="C165" s="334" t="s">
        <v>423</v>
      </c>
      <c r="D165" s="334"/>
      <c r="E165" s="167"/>
      <c r="F165" s="167"/>
      <c r="G165" s="167"/>
      <c r="H165" s="167"/>
      <c r="I165" s="215">
        <f t="shared" ref="I165" si="26">SUM(I145:I164)</f>
        <v>14314.741526830316</v>
      </c>
      <c r="J165" s="215"/>
      <c r="K165" s="215">
        <f>SUM(K145:K164)</f>
        <v>541089.6</v>
      </c>
      <c r="L165" s="9"/>
      <c r="M165" s="80"/>
      <c r="N165" s="9"/>
      <c r="O165" s="9"/>
      <c r="P165" s="9"/>
      <c r="Q165" s="9"/>
      <c r="R165" s="9"/>
      <c r="S165" s="9"/>
      <c r="T165" s="9"/>
      <c r="U165" s="9"/>
      <c r="V165" s="9"/>
      <c r="W165" s="80"/>
      <c r="X165" s="9"/>
      <c r="Y165" s="9"/>
      <c r="Z165" s="80"/>
      <c r="AA165" s="9"/>
      <c r="AB165" s="9"/>
      <c r="AC165" s="9"/>
      <c r="AD165" s="150" t="str" cm="1">
        <f t="array" ref="AD165">_xlfn.UNIQUE(AD145:AD164)</f>
        <v>FY25 inter</v>
      </c>
      <c r="AE165" s="150" t="str" cm="1">
        <f t="array" ref="AE165">_xlfn.UNIQUE(AE145:AE164)</f>
        <v>FY25 intra</v>
      </c>
      <c r="AF165" s="9"/>
    </row>
    <row r="166" spans="1:37" ht="15.75">
      <c r="A166" s="86"/>
      <c r="B166" s="83"/>
      <c r="C166" s="85"/>
      <c r="D166" s="85"/>
      <c r="E166" s="167"/>
      <c r="F166" s="167"/>
      <c r="G166" s="167"/>
      <c r="H166" s="167"/>
      <c r="I166" s="149"/>
      <c r="J166" s="149"/>
      <c r="K166" s="9"/>
      <c r="L166" s="9"/>
      <c r="M166" s="80"/>
      <c r="N166" s="9"/>
      <c r="O166" s="9"/>
      <c r="P166" s="9"/>
      <c r="Q166" s="9"/>
      <c r="R166" s="9"/>
      <c r="S166" s="9"/>
      <c r="T166" s="9"/>
      <c r="U166" s="9"/>
      <c r="V166" s="9"/>
      <c r="W166" s="80"/>
      <c r="X166" s="9"/>
      <c r="Y166" s="9"/>
      <c r="Z166" s="80"/>
      <c r="AA166" s="9"/>
      <c r="AB166" s="9"/>
      <c r="AC166" s="9"/>
      <c r="AD166" s="9"/>
      <c r="AE166" s="9"/>
      <c r="AF166" s="9"/>
    </row>
    <row r="167" spans="1:37" ht="15.75">
      <c r="A167" s="86"/>
      <c r="B167" s="83"/>
      <c r="C167" s="85"/>
      <c r="D167" s="85"/>
      <c r="E167" s="167"/>
      <c r="F167" s="167"/>
      <c r="G167" s="167"/>
      <c r="H167" s="167"/>
      <c r="I167" s="149"/>
      <c r="J167" s="149"/>
      <c r="K167" s="9"/>
      <c r="L167" s="9"/>
      <c r="M167" s="80"/>
      <c r="N167" s="9"/>
      <c r="O167" s="9"/>
      <c r="P167" s="9"/>
      <c r="Q167" s="9"/>
      <c r="R167" s="9"/>
      <c r="S167" s="9"/>
      <c r="T167" s="9"/>
      <c r="U167" s="9"/>
      <c r="V167" s="9"/>
      <c r="W167" s="80"/>
      <c r="X167" s="9"/>
      <c r="Y167" s="9"/>
      <c r="Z167" s="80"/>
      <c r="AA167" s="9"/>
      <c r="AB167" s="9"/>
      <c r="AC167" s="9"/>
      <c r="AD167" s="9"/>
      <c r="AE167" s="9"/>
      <c r="AF167" s="9"/>
    </row>
    <row r="168" spans="1:37" ht="18.75">
      <c r="A168" s="188" t="s">
        <v>204</v>
      </c>
      <c r="B168" s="189"/>
      <c r="C168" s="189"/>
      <c r="D168" s="189"/>
      <c r="E168" s="189"/>
      <c r="F168" s="189"/>
      <c r="G168" s="189"/>
      <c r="H168" s="189"/>
      <c r="I168" s="189"/>
      <c r="J168" s="189"/>
      <c r="K168" s="189"/>
      <c r="L168" s="189"/>
      <c r="M168" s="189"/>
      <c r="N168" s="189"/>
      <c r="O168" s="189"/>
      <c r="P168" s="189"/>
      <c r="Q168" s="189"/>
      <c r="R168" s="189"/>
      <c r="S168" s="189"/>
      <c r="T168" s="189"/>
      <c r="U168" s="189"/>
      <c r="V168" s="189"/>
      <c r="W168" s="189"/>
      <c r="X168" s="189"/>
      <c r="Y168" s="189"/>
      <c r="Z168" s="189"/>
      <c r="AA168" s="189"/>
      <c r="AB168" s="189"/>
      <c r="AC168" s="189"/>
      <c r="AD168" s="189"/>
      <c r="AE168" s="189"/>
      <c r="AF168" s="189"/>
      <c r="AG168" s="189"/>
      <c r="AH168" s="189"/>
      <c r="AI168" s="189"/>
      <c r="AJ168" s="189"/>
      <c r="AK168" s="189"/>
    </row>
    <row r="169" spans="1:37" ht="94.5">
      <c r="A169" s="28" t="s">
        <v>1</v>
      </c>
      <c r="B169" s="28" t="s">
        <v>2</v>
      </c>
      <c r="C169" s="29" t="s">
        <v>441</v>
      </c>
      <c r="D169" s="30" t="s">
        <v>3</v>
      </c>
      <c r="E169" s="28" t="s">
        <v>4</v>
      </c>
      <c r="F169" s="28" t="s">
        <v>5</v>
      </c>
      <c r="G169" s="28" t="s">
        <v>6</v>
      </c>
      <c r="H169" s="28" t="s">
        <v>7</v>
      </c>
      <c r="I169" s="28" t="s">
        <v>8</v>
      </c>
      <c r="J169" s="28" t="s">
        <v>205</v>
      </c>
      <c r="K169" s="28" t="s">
        <v>206</v>
      </c>
      <c r="L169" s="28" t="s">
        <v>207</v>
      </c>
      <c r="M169" s="28" t="s">
        <v>9</v>
      </c>
      <c r="N169" s="28" t="s">
        <v>10</v>
      </c>
      <c r="O169" s="87" t="s">
        <v>11</v>
      </c>
      <c r="P169" s="31" t="s">
        <v>12</v>
      </c>
      <c r="Q169" s="97" t="s">
        <v>13</v>
      </c>
      <c r="R169" s="31" t="s">
        <v>14</v>
      </c>
      <c r="S169" s="32" t="s">
        <v>15</v>
      </c>
      <c r="T169" s="32" t="s">
        <v>13</v>
      </c>
      <c r="U169" s="32" t="s">
        <v>14</v>
      </c>
      <c r="V169" s="33" t="s">
        <v>16</v>
      </c>
      <c r="W169" s="33" t="s">
        <v>13</v>
      </c>
      <c r="X169" s="33" t="s">
        <v>14</v>
      </c>
      <c r="Y169" s="87" t="s">
        <v>17</v>
      </c>
      <c r="Z169" s="28" t="s">
        <v>45</v>
      </c>
      <c r="AA169" s="28" t="s">
        <v>46</v>
      </c>
      <c r="AB169" s="87" t="s">
        <v>47</v>
      </c>
      <c r="AC169" s="28" t="s">
        <v>48</v>
      </c>
      <c r="AD169" s="28" t="s">
        <v>211</v>
      </c>
      <c r="AE169" s="28" t="s">
        <v>212</v>
      </c>
      <c r="AF169" s="28" t="s">
        <v>213</v>
      </c>
      <c r="AG169" s="28" t="s">
        <v>49</v>
      </c>
      <c r="AH169" s="28" t="s">
        <v>214</v>
      </c>
      <c r="AI169" s="28" t="s">
        <v>49</v>
      </c>
      <c r="AJ169" s="28" t="s">
        <v>50</v>
      </c>
      <c r="AK169" s="28" t="s">
        <v>18</v>
      </c>
    </row>
    <row r="170" spans="1:37" ht="47.25">
      <c r="A170" s="187">
        <v>1.2</v>
      </c>
      <c r="B170" s="48" t="s">
        <v>18</v>
      </c>
      <c r="C170" s="3" t="s">
        <v>126</v>
      </c>
      <c r="D170" s="185" t="s">
        <v>187</v>
      </c>
      <c r="E170" s="4">
        <v>96</v>
      </c>
      <c r="F170" s="4">
        <v>48</v>
      </c>
      <c r="G170" s="4">
        <v>48</v>
      </c>
      <c r="H170" s="23">
        <v>1</v>
      </c>
      <c r="I170" s="22">
        <v>128</v>
      </c>
      <c r="J170" s="22">
        <v>3000</v>
      </c>
      <c r="K170" s="4">
        <v>3000</v>
      </c>
      <c r="L170" s="23" t="s">
        <v>223</v>
      </c>
      <c r="M170" s="6" t="s">
        <v>62</v>
      </c>
      <c r="N170" s="199" t="s">
        <v>21</v>
      </c>
      <c r="O170" s="200" t="s">
        <v>18</v>
      </c>
      <c r="P170" s="208" t="s">
        <v>29</v>
      </c>
      <c r="Q170" s="202">
        <v>45505</v>
      </c>
      <c r="R170" s="201" t="s">
        <v>23</v>
      </c>
      <c r="S170" s="209" t="s">
        <v>63</v>
      </c>
      <c r="T170" s="203" t="s">
        <v>18</v>
      </c>
      <c r="U170" s="203" t="s">
        <v>64</v>
      </c>
      <c r="V170" s="210" t="s">
        <v>65</v>
      </c>
      <c r="W170" s="204" t="s">
        <v>18</v>
      </c>
      <c r="X170" s="204" t="s">
        <v>66</v>
      </c>
      <c r="Y170" s="200">
        <v>45597</v>
      </c>
      <c r="Z170" s="205" t="s">
        <v>18</v>
      </c>
      <c r="AA170" s="182" t="s">
        <v>67</v>
      </c>
      <c r="AB170" s="200">
        <v>45611</v>
      </c>
      <c r="AC170" s="182" t="s">
        <v>54</v>
      </c>
      <c r="AD170" s="182" t="s">
        <v>359</v>
      </c>
      <c r="AE170" s="182" t="s">
        <v>360</v>
      </c>
      <c r="AF170" s="182" t="s">
        <v>216</v>
      </c>
      <c r="AG170" s="182">
        <v>44477</v>
      </c>
      <c r="AH170" s="182" t="s">
        <v>217</v>
      </c>
      <c r="AI170" s="182">
        <v>44477</v>
      </c>
      <c r="AJ170" s="182" t="s">
        <v>18</v>
      </c>
      <c r="AK170" s="182" t="s">
        <v>18</v>
      </c>
    </row>
    <row r="171" spans="1:37" ht="47.25">
      <c r="A171" s="187">
        <v>1.3</v>
      </c>
      <c r="B171" s="48" t="s">
        <v>18</v>
      </c>
      <c r="C171" s="71" t="s">
        <v>201</v>
      </c>
      <c r="D171" s="3" t="s">
        <v>412</v>
      </c>
      <c r="E171" s="23">
        <v>81</v>
      </c>
      <c r="F171" s="23">
        <v>56</v>
      </c>
      <c r="G171" s="23">
        <v>51</v>
      </c>
      <c r="H171" s="23">
        <v>1</v>
      </c>
      <c r="I171" s="22">
        <v>133.875</v>
      </c>
      <c r="J171" s="22">
        <v>1797</v>
      </c>
      <c r="K171" s="4">
        <v>1797</v>
      </c>
      <c r="L171" s="190" t="s">
        <v>246</v>
      </c>
      <c r="M171" s="6" t="s">
        <v>243</v>
      </c>
      <c r="N171" s="10" t="s">
        <v>247</v>
      </c>
      <c r="O171" s="200" t="s">
        <v>18</v>
      </c>
      <c r="P171" s="208" t="s">
        <v>29</v>
      </c>
      <c r="Q171" s="202">
        <v>45505</v>
      </c>
      <c r="R171" s="201" t="s">
        <v>23</v>
      </c>
      <c r="S171" s="209" t="s">
        <v>63</v>
      </c>
      <c r="T171" s="203" t="s">
        <v>18</v>
      </c>
      <c r="U171" s="203" t="s">
        <v>188</v>
      </c>
      <c r="V171" s="204" t="s">
        <v>65</v>
      </c>
      <c r="W171" s="204" t="s">
        <v>18</v>
      </c>
      <c r="X171" s="204" t="s">
        <v>66</v>
      </c>
      <c r="Y171" s="200">
        <v>45597</v>
      </c>
      <c r="Z171" s="205" t="s">
        <v>18</v>
      </c>
      <c r="AA171" s="199" t="s">
        <v>67</v>
      </c>
      <c r="AB171" s="200">
        <v>45621</v>
      </c>
      <c r="AC171" s="182" t="s">
        <v>54</v>
      </c>
      <c r="AD171" s="182" t="s">
        <v>359</v>
      </c>
      <c r="AE171" s="182" t="s">
        <v>360</v>
      </c>
      <c r="AF171" s="191" t="s">
        <v>248</v>
      </c>
      <c r="AG171" s="191">
        <v>44482</v>
      </c>
      <c r="AH171" s="182" t="s">
        <v>227</v>
      </c>
      <c r="AI171" s="191">
        <v>44482</v>
      </c>
      <c r="AJ171" s="182" t="s">
        <v>401</v>
      </c>
      <c r="AK171" s="182" t="s">
        <v>18</v>
      </c>
    </row>
    <row r="172" spans="1:37" ht="31.5">
      <c r="A172" s="187">
        <v>1.5</v>
      </c>
      <c r="B172" s="48" t="s">
        <v>18</v>
      </c>
      <c r="C172" s="3" t="s">
        <v>252</v>
      </c>
      <c r="D172" s="3" t="s">
        <v>413</v>
      </c>
      <c r="E172" s="23">
        <v>75</v>
      </c>
      <c r="F172" s="23">
        <v>56.5</v>
      </c>
      <c r="G172" s="190">
        <v>41</v>
      </c>
      <c r="H172" s="23">
        <v>1</v>
      </c>
      <c r="I172" s="22">
        <v>100.54253472222223</v>
      </c>
      <c r="J172" s="22">
        <v>1602</v>
      </c>
      <c r="K172" s="4">
        <v>1602</v>
      </c>
      <c r="L172" s="23" t="s">
        <v>242</v>
      </c>
      <c r="M172" s="6" t="s">
        <v>243</v>
      </c>
      <c r="N172" s="199" t="s">
        <v>21</v>
      </c>
      <c r="O172" s="200" t="s">
        <v>18</v>
      </c>
      <c r="P172" s="201" t="s">
        <v>29</v>
      </c>
      <c r="Q172" s="202">
        <v>45505</v>
      </c>
      <c r="R172" s="201" t="s">
        <v>23</v>
      </c>
      <c r="S172" s="209" t="s">
        <v>63</v>
      </c>
      <c r="T172" s="203" t="s">
        <v>18</v>
      </c>
      <c r="U172" s="203" t="s">
        <v>64</v>
      </c>
      <c r="V172" s="204" t="s">
        <v>65</v>
      </c>
      <c r="W172" s="204" t="s">
        <v>18</v>
      </c>
      <c r="X172" s="204" t="s">
        <v>66</v>
      </c>
      <c r="Y172" s="200">
        <v>45597</v>
      </c>
      <c r="Z172" s="205" t="s">
        <v>18</v>
      </c>
      <c r="AA172" s="199" t="s">
        <v>67</v>
      </c>
      <c r="AB172" s="200">
        <v>45621</v>
      </c>
      <c r="AC172" s="182" t="s">
        <v>54</v>
      </c>
      <c r="AD172" s="182" t="s">
        <v>359</v>
      </c>
      <c r="AE172" s="182" t="s">
        <v>360</v>
      </c>
      <c r="AF172" s="182" t="s">
        <v>244</v>
      </c>
      <c r="AG172" s="191">
        <v>44482</v>
      </c>
      <c r="AH172" s="182" t="s">
        <v>227</v>
      </c>
      <c r="AI172" s="182">
        <v>44474</v>
      </c>
      <c r="AJ172" s="182" t="s">
        <v>400</v>
      </c>
      <c r="AK172" s="182" t="s">
        <v>18</v>
      </c>
    </row>
    <row r="173" spans="1:37" ht="31.5">
      <c r="A173" s="187">
        <v>1.2</v>
      </c>
      <c r="B173" s="70" t="s">
        <v>18</v>
      </c>
      <c r="C173" s="1" t="s">
        <v>190</v>
      </c>
      <c r="D173" s="1" t="s">
        <v>191</v>
      </c>
      <c r="E173" s="38">
        <v>48</v>
      </c>
      <c r="F173" s="38">
        <v>48</v>
      </c>
      <c r="G173" s="38">
        <v>48</v>
      </c>
      <c r="H173" s="23">
        <v>1</v>
      </c>
      <c r="I173" s="22">
        <v>64</v>
      </c>
      <c r="J173" s="22">
        <v>1500</v>
      </c>
      <c r="K173" s="4">
        <v>1500</v>
      </c>
      <c r="L173" s="211" t="s">
        <v>223</v>
      </c>
      <c r="M173" s="212" t="s">
        <v>62</v>
      </c>
      <c r="N173" s="199" t="s">
        <v>21</v>
      </c>
      <c r="O173" s="200" t="s">
        <v>18</v>
      </c>
      <c r="P173" s="201" t="s">
        <v>29</v>
      </c>
      <c r="Q173" s="202">
        <v>45505</v>
      </c>
      <c r="R173" s="201" t="s">
        <v>23</v>
      </c>
      <c r="S173" s="209" t="s">
        <v>63</v>
      </c>
      <c r="T173" s="203" t="s">
        <v>18</v>
      </c>
      <c r="U173" s="203" t="s">
        <v>64</v>
      </c>
      <c r="V173" s="204" t="s">
        <v>65</v>
      </c>
      <c r="W173" s="204" t="s">
        <v>18</v>
      </c>
      <c r="X173" s="204" t="s">
        <v>66</v>
      </c>
      <c r="Y173" s="200">
        <v>45597</v>
      </c>
      <c r="Z173" s="205" t="s">
        <v>18</v>
      </c>
      <c r="AA173" s="199" t="s">
        <v>67</v>
      </c>
      <c r="AB173" s="200">
        <v>45627</v>
      </c>
      <c r="AC173" s="182" t="s">
        <v>54</v>
      </c>
      <c r="AD173" s="182" t="s">
        <v>359</v>
      </c>
      <c r="AE173" s="182" t="s">
        <v>360</v>
      </c>
      <c r="AF173" s="182" t="s">
        <v>227</v>
      </c>
      <c r="AG173" s="182">
        <v>44477</v>
      </c>
      <c r="AH173" s="182" t="s">
        <v>227</v>
      </c>
      <c r="AI173" s="182">
        <v>44477</v>
      </c>
      <c r="AJ173" s="182" t="s">
        <v>18</v>
      </c>
      <c r="AK173" s="182" t="s">
        <v>18</v>
      </c>
    </row>
    <row r="174" spans="1:37" ht="31.5">
      <c r="A174" s="187">
        <v>1.5</v>
      </c>
      <c r="B174" s="48" t="s">
        <v>18</v>
      </c>
      <c r="C174" s="3" t="s">
        <v>192</v>
      </c>
      <c r="D174" s="3" t="s">
        <v>193</v>
      </c>
      <c r="E174" s="23">
        <v>48</v>
      </c>
      <c r="F174" s="23">
        <v>17</v>
      </c>
      <c r="G174" s="23">
        <v>17</v>
      </c>
      <c r="H174" s="23">
        <v>1</v>
      </c>
      <c r="I174" s="22">
        <v>8.0277777777777786</v>
      </c>
      <c r="J174" s="22">
        <v>60</v>
      </c>
      <c r="K174" s="4">
        <v>60</v>
      </c>
      <c r="L174" s="190" t="s">
        <v>256</v>
      </c>
      <c r="M174" s="213" t="s">
        <v>62</v>
      </c>
      <c r="N174" s="199" t="s">
        <v>21</v>
      </c>
      <c r="O174" s="200" t="s">
        <v>18</v>
      </c>
      <c r="P174" s="208" t="s">
        <v>29</v>
      </c>
      <c r="Q174" s="202">
        <v>45505</v>
      </c>
      <c r="R174" s="201" t="s">
        <v>23</v>
      </c>
      <c r="S174" s="209" t="s">
        <v>63</v>
      </c>
      <c r="T174" s="203" t="s">
        <v>18</v>
      </c>
      <c r="U174" s="203" t="s">
        <v>188</v>
      </c>
      <c r="V174" s="204" t="s">
        <v>65</v>
      </c>
      <c r="W174" s="204" t="s">
        <v>18</v>
      </c>
      <c r="X174" s="204" t="s">
        <v>66</v>
      </c>
      <c r="Y174" s="200">
        <v>45597</v>
      </c>
      <c r="Z174" s="205" t="s">
        <v>18</v>
      </c>
      <c r="AA174" s="199" t="s">
        <v>67</v>
      </c>
      <c r="AB174" s="200">
        <v>45621</v>
      </c>
      <c r="AC174" s="182" t="s">
        <v>54</v>
      </c>
      <c r="AD174" s="182" t="s">
        <v>359</v>
      </c>
      <c r="AE174" s="182" t="s">
        <v>360</v>
      </c>
      <c r="AF174" s="191" t="s">
        <v>244</v>
      </c>
      <c r="AG174" s="191">
        <v>44483</v>
      </c>
      <c r="AH174" s="182" t="s">
        <v>227</v>
      </c>
      <c r="AI174" s="182">
        <v>44457</v>
      </c>
      <c r="AJ174" s="182" t="s">
        <v>398</v>
      </c>
      <c r="AK174" s="182" t="s">
        <v>18</v>
      </c>
    </row>
    <row r="175" spans="1:37" ht="31.5">
      <c r="A175" s="187">
        <v>1.5</v>
      </c>
      <c r="B175" s="48" t="s">
        <v>18</v>
      </c>
      <c r="C175" s="3" t="s">
        <v>192</v>
      </c>
      <c r="D175" s="3" t="s">
        <v>194</v>
      </c>
      <c r="E175" s="23">
        <v>48</v>
      </c>
      <c r="F175" s="23">
        <v>17</v>
      </c>
      <c r="G175" s="23">
        <v>17</v>
      </c>
      <c r="H175" s="23">
        <v>1</v>
      </c>
      <c r="I175" s="22">
        <v>8.0277777777777786</v>
      </c>
      <c r="J175" s="22">
        <v>60</v>
      </c>
      <c r="K175" s="4">
        <v>60</v>
      </c>
      <c r="L175" s="190" t="s">
        <v>256</v>
      </c>
      <c r="M175" s="213" t="s">
        <v>62</v>
      </c>
      <c r="N175" s="199" t="s">
        <v>21</v>
      </c>
      <c r="O175" s="200" t="s">
        <v>18</v>
      </c>
      <c r="P175" s="208" t="s">
        <v>29</v>
      </c>
      <c r="Q175" s="202">
        <v>45505</v>
      </c>
      <c r="R175" s="201" t="s">
        <v>23</v>
      </c>
      <c r="S175" s="209" t="s">
        <v>63</v>
      </c>
      <c r="T175" s="203" t="s">
        <v>18</v>
      </c>
      <c r="U175" s="203" t="s">
        <v>188</v>
      </c>
      <c r="V175" s="204" t="s">
        <v>65</v>
      </c>
      <c r="W175" s="204" t="s">
        <v>18</v>
      </c>
      <c r="X175" s="204" t="s">
        <v>66</v>
      </c>
      <c r="Y175" s="200">
        <v>45597</v>
      </c>
      <c r="Z175" s="205" t="s">
        <v>18</v>
      </c>
      <c r="AA175" s="199" t="s">
        <v>67</v>
      </c>
      <c r="AB175" s="200">
        <v>45621</v>
      </c>
      <c r="AC175" s="182" t="s">
        <v>54</v>
      </c>
      <c r="AD175" s="182" t="s">
        <v>359</v>
      </c>
      <c r="AE175" s="182" t="s">
        <v>360</v>
      </c>
      <c r="AF175" s="191" t="s">
        <v>244</v>
      </c>
      <c r="AG175" s="191">
        <v>44483</v>
      </c>
      <c r="AH175" s="182" t="s">
        <v>227</v>
      </c>
      <c r="AI175" s="182">
        <v>44458</v>
      </c>
      <c r="AJ175" s="182" t="s">
        <v>398</v>
      </c>
      <c r="AK175" s="182" t="s">
        <v>18</v>
      </c>
    </row>
    <row r="176" spans="1:37" ht="31.5">
      <c r="A176" s="187">
        <v>1.5</v>
      </c>
      <c r="B176" s="48" t="s">
        <v>18</v>
      </c>
      <c r="C176" s="3" t="s">
        <v>192</v>
      </c>
      <c r="D176" s="3" t="s">
        <v>195</v>
      </c>
      <c r="E176" s="23">
        <v>26</v>
      </c>
      <c r="F176" s="23">
        <v>24</v>
      </c>
      <c r="G176" s="23">
        <v>24</v>
      </c>
      <c r="H176" s="23">
        <v>1</v>
      </c>
      <c r="I176" s="22">
        <v>8.6666666666666661</v>
      </c>
      <c r="J176" s="22">
        <v>120</v>
      </c>
      <c r="K176" s="4">
        <v>120</v>
      </c>
      <c r="L176" s="190" t="s">
        <v>256</v>
      </c>
      <c r="M176" s="213" t="s">
        <v>62</v>
      </c>
      <c r="N176" s="199" t="s">
        <v>21</v>
      </c>
      <c r="O176" s="200" t="s">
        <v>18</v>
      </c>
      <c r="P176" s="208" t="s">
        <v>29</v>
      </c>
      <c r="Q176" s="202">
        <v>45505</v>
      </c>
      <c r="R176" s="201" t="s">
        <v>23</v>
      </c>
      <c r="S176" s="209" t="s">
        <v>63</v>
      </c>
      <c r="T176" s="203" t="s">
        <v>18</v>
      </c>
      <c r="U176" s="203" t="s">
        <v>188</v>
      </c>
      <c r="V176" s="204" t="s">
        <v>65</v>
      </c>
      <c r="W176" s="204" t="s">
        <v>18</v>
      </c>
      <c r="X176" s="204" t="s">
        <v>66</v>
      </c>
      <c r="Y176" s="200">
        <v>45597</v>
      </c>
      <c r="Z176" s="205" t="s">
        <v>18</v>
      </c>
      <c r="AA176" s="199" t="s">
        <v>67</v>
      </c>
      <c r="AB176" s="200">
        <v>45621</v>
      </c>
      <c r="AC176" s="182" t="s">
        <v>54</v>
      </c>
      <c r="AD176" s="182" t="s">
        <v>359</v>
      </c>
      <c r="AE176" s="182" t="s">
        <v>360</v>
      </c>
      <c r="AF176" s="191" t="s">
        <v>244</v>
      </c>
      <c r="AG176" s="191">
        <v>44483</v>
      </c>
      <c r="AH176" s="182" t="s">
        <v>227</v>
      </c>
      <c r="AI176" s="182">
        <v>44459</v>
      </c>
      <c r="AJ176" s="182" t="s">
        <v>398</v>
      </c>
      <c r="AK176" s="182" t="s">
        <v>18</v>
      </c>
    </row>
    <row r="177" spans="1:37" ht="31.5">
      <c r="A177" s="187">
        <v>1.5</v>
      </c>
      <c r="B177" s="48" t="s">
        <v>18</v>
      </c>
      <c r="C177" s="3" t="s">
        <v>192</v>
      </c>
      <c r="D177" s="3" t="s">
        <v>195</v>
      </c>
      <c r="E177" s="23">
        <v>26</v>
      </c>
      <c r="F177" s="23">
        <v>23</v>
      </c>
      <c r="G177" s="23">
        <v>20</v>
      </c>
      <c r="H177" s="23">
        <v>1</v>
      </c>
      <c r="I177" s="22">
        <v>6.9212962962962967</v>
      </c>
      <c r="J177" s="22">
        <v>60</v>
      </c>
      <c r="K177" s="4">
        <v>60</v>
      </c>
      <c r="L177" s="190" t="s">
        <v>256</v>
      </c>
      <c r="M177" s="213" t="s">
        <v>62</v>
      </c>
      <c r="N177" s="199" t="s">
        <v>21</v>
      </c>
      <c r="O177" s="200" t="s">
        <v>18</v>
      </c>
      <c r="P177" s="208" t="s">
        <v>29</v>
      </c>
      <c r="Q177" s="202">
        <v>45505</v>
      </c>
      <c r="R177" s="201" t="s">
        <v>23</v>
      </c>
      <c r="S177" s="209" t="s">
        <v>63</v>
      </c>
      <c r="T177" s="203" t="s">
        <v>18</v>
      </c>
      <c r="U177" s="203" t="s">
        <v>188</v>
      </c>
      <c r="V177" s="204" t="s">
        <v>65</v>
      </c>
      <c r="W177" s="204" t="s">
        <v>18</v>
      </c>
      <c r="X177" s="204" t="s">
        <v>66</v>
      </c>
      <c r="Y177" s="200">
        <v>45597</v>
      </c>
      <c r="Z177" s="205" t="s">
        <v>18</v>
      </c>
      <c r="AA177" s="199" t="s">
        <v>67</v>
      </c>
      <c r="AB177" s="200">
        <v>45621</v>
      </c>
      <c r="AC177" s="182" t="s">
        <v>54</v>
      </c>
      <c r="AD177" s="182" t="s">
        <v>359</v>
      </c>
      <c r="AE177" s="182" t="s">
        <v>360</v>
      </c>
      <c r="AF177" s="191" t="s">
        <v>244</v>
      </c>
      <c r="AG177" s="191">
        <v>44483</v>
      </c>
      <c r="AH177" s="182" t="s">
        <v>227</v>
      </c>
      <c r="AI177" s="182">
        <v>44460</v>
      </c>
      <c r="AJ177" s="182" t="s">
        <v>398</v>
      </c>
      <c r="AK177" s="182" t="s">
        <v>18</v>
      </c>
    </row>
    <row r="178" spans="1:37" ht="63">
      <c r="A178" s="187">
        <v>1.5</v>
      </c>
      <c r="B178" s="48" t="s">
        <v>18</v>
      </c>
      <c r="C178" s="3" t="s">
        <v>259</v>
      </c>
      <c r="D178" s="3" t="s">
        <v>260</v>
      </c>
      <c r="E178" s="23">
        <v>86</v>
      </c>
      <c r="F178" s="23">
        <v>60</v>
      </c>
      <c r="G178" s="23">
        <v>68</v>
      </c>
      <c r="H178" s="23">
        <v>1</v>
      </c>
      <c r="I178" s="22">
        <v>203.05555555555554</v>
      </c>
      <c r="J178" s="22">
        <v>3500</v>
      </c>
      <c r="K178" s="4">
        <v>3500</v>
      </c>
      <c r="L178" s="190" t="s">
        <v>261</v>
      </c>
      <c r="M178" s="213" t="s">
        <v>18</v>
      </c>
      <c r="N178" s="199" t="s">
        <v>21</v>
      </c>
      <c r="O178" s="200" t="s">
        <v>18</v>
      </c>
      <c r="P178" s="208" t="s">
        <v>29</v>
      </c>
      <c r="Q178" s="202">
        <v>45505</v>
      </c>
      <c r="R178" s="201" t="s">
        <v>23</v>
      </c>
      <c r="S178" s="209" t="s">
        <v>63</v>
      </c>
      <c r="T178" s="203" t="s">
        <v>18</v>
      </c>
      <c r="U178" s="203" t="s">
        <v>188</v>
      </c>
      <c r="V178" s="204" t="s">
        <v>65</v>
      </c>
      <c r="W178" s="204" t="s">
        <v>18</v>
      </c>
      <c r="X178" s="204" t="s">
        <v>66</v>
      </c>
      <c r="Y178" s="200">
        <v>45597</v>
      </c>
      <c r="Z178" s="205" t="s">
        <v>18</v>
      </c>
      <c r="AA178" s="199" t="s">
        <v>67</v>
      </c>
      <c r="AB178" s="200">
        <v>45621</v>
      </c>
      <c r="AC178" s="182" t="s">
        <v>54</v>
      </c>
      <c r="AD178" s="182" t="s">
        <v>359</v>
      </c>
      <c r="AE178" s="182" t="s">
        <v>360</v>
      </c>
      <c r="AF178" s="182" t="s">
        <v>227</v>
      </c>
      <c r="AG178" s="182">
        <v>44477</v>
      </c>
      <c r="AH178" s="182" t="s">
        <v>217</v>
      </c>
      <c r="AI178" s="182">
        <v>44477</v>
      </c>
      <c r="AJ178" s="182" t="s">
        <v>262</v>
      </c>
      <c r="AK178" s="182" t="s">
        <v>18</v>
      </c>
    </row>
    <row r="179" spans="1:37" ht="63">
      <c r="A179" s="187">
        <v>1.5</v>
      </c>
      <c r="B179" s="48" t="s">
        <v>18</v>
      </c>
      <c r="C179" s="3" t="s">
        <v>263</v>
      </c>
      <c r="D179" s="3" t="s">
        <v>414</v>
      </c>
      <c r="E179" s="23">
        <v>48</v>
      </c>
      <c r="F179" s="23">
        <v>48</v>
      </c>
      <c r="G179" s="23">
        <v>36</v>
      </c>
      <c r="H179" s="23">
        <v>1</v>
      </c>
      <c r="I179" s="22">
        <v>48</v>
      </c>
      <c r="J179" s="22">
        <v>400</v>
      </c>
      <c r="K179" s="4">
        <v>400</v>
      </c>
      <c r="L179" s="190" t="s">
        <v>261</v>
      </c>
      <c r="M179" s="213" t="s">
        <v>62</v>
      </c>
      <c r="N179" s="199" t="s">
        <v>21</v>
      </c>
      <c r="O179" s="200" t="s">
        <v>18</v>
      </c>
      <c r="P179" s="208" t="s">
        <v>29</v>
      </c>
      <c r="Q179" s="202">
        <v>45505</v>
      </c>
      <c r="R179" s="201" t="s">
        <v>23</v>
      </c>
      <c r="S179" s="209" t="s">
        <v>63</v>
      </c>
      <c r="T179" s="203" t="s">
        <v>18</v>
      </c>
      <c r="U179" s="203" t="s">
        <v>188</v>
      </c>
      <c r="V179" s="204" t="s">
        <v>65</v>
      </c>
      <c r="W179" s="204" t="s">
        <v>18</v>
      </c>
      <c r="X179" s="204" t="s">
        <v>66</v>
      </c>
      <c r="Y179" s="200">
        <v>45597</v>
      </c>
      <c r="Z179" s="205" t="s">
        <v>18</v>
      </c>
      <c r="AA179" s="199" t="s">
        <v>67</v>
      </c>
      <c r="AB179" s="200">
        <v>45621</v>
      </c>
      <c r="AC179" s="182" t="s">
        <v>54</v>
      </c>
      <c r="AD179" s="182" t="s">
        <v>359</v>
      </c>
      <c r="AE179" s="182" t="s">
        <v>360</v>
      </c>
      <c r="AF179" s="182" t="s">
        <v>227</v>
      </c>
      <c r="AG179" s="182">
        <v>44477</v>
      </c>
      <c r="AH179" s="182" t="s">
        <v>217</v>
      </c>
      <c r="AI179" s="182">
        <v>44477</v>
      </c>
      <c r="AJ179" s="182" t="s">
        <v>262</v>
      </c>
      <c r="AK179" s="182" t="s">
        <v>18</v>
      </c>
    </row>
    <row r="180" spans="1:37" ht="63">
      <c r="A180" s="192">
        <v>1.4</v>
      </c>
      <c r="B180" s="51" t="s">
        <v>18</v>
      </c>
      <c r="C180" s="20" t="s">
        <v>148</v>
      </c>
      <c r="D180" s="20" t="s">
        <v>405</v>
      </c>
      <c r="E180" s="36">
        <v>72</v>
      </c>
      <c r="F180" s="36">
        <v>48</v>
      </c>
      <c r="G180" s="36">
        <v>48</v>
      </c>
      <c r="H180" s="23">
        <v>5</v>
      </c>
      <c r="I180" s="4">
        <v>480</v>
      </c>
      <c r="J180" s="4">
        <v>1000</v>
      </c>
      <c r="K180" s="4">
        <v>5000</v>
      </c>
      <c r="L180" s="36" t="s">
        <v>223</v>
      </c>
      <c r="M180" s="124" t="s">
        <v>270</v>
      </c>
      <c r="N180" s="199" t="s">
        <v>89</v>
      </c>
      <c r="O180" s="200">
        <v>45068</v>
      </c>
      <c r="P180" s="201" t="s">
        <v>90</v>
      </c>
      <c r="Q180" s="202">
        <v>45092</v>
      </c>
      <c r="R180" s="201" t="s">
        <v>23</v>
      </c>
      <c r="S180" s="203" t="s">
        <v>24</v>
      </c>
      <c r="T180" s="203" t="s">
        <v>18</v>
      </c>
      <c r="U180" s="203" t="s">
        <v>25</v>
      </c>
      <c r="V180" s="204" t="s">
        <v>25</v>
      </c>
      <c r="W180" s="204" t="s">
        <v>18</v>
      </c>
      <c r="X180" s="204" t="s">
        <v>26</v>
      </c>
      <c r="Y180" s="214">
        <v>45328</v>
      </c>
      <c r="Z180" s="205" t="s">
        <v>18</v>
      </c>
      <c r="AA180" s="199" t="s">
        <v>53</v>
      </c>
      <c r="AB180" s="200">
        <v>45621</v>
      </c>
      <c r="AC180" s="182" t="s">
        <v>54</v>
      </c>
      <c r="AD180" s="182" t="s">
        <v>357</v>
      </c>
      <c r="AE180" s="182" t="s">
        <v>360</v>
      </c>
      <c r="AF180" s="182" t="s">
        <v>266</v>
      </c>
      <c r="AG180" s="191">
        <v>44459</v>
      </c>
      <c r="AH180" s="191" t="s">
        <v>227</v>
      </c>
      <c r="AI180" s="191">
        <v>44459</v>
      </c>
      <c r="AJ180" s="182" t="s">
        <v>272</v>
      </c>
      <c r="AK180" s="182" t="s">
        <v>18</v>
      </c>
    </row>
    <row r="181" spans="1:37" ht="31.5">
      <c r="A181" s="192">
        <v>1.4</v>
      </c>
      <c r="B181" s="51" t="s">
        <v>18</v>
      </c>
      <c r="C181" s="20" t="s">
        <v>149</v>
      </c>
      <c r="D181" s="20" t="s">
        <v>406</v>
      </c>
      <c r="E181" s="36">
        <v>47</v>
      </c>
      <c r="F181" s="36">
        <v>47</v>
      </c>
      <c r="G181" s="36">
        <v>39</v>
      </c>
      <c r="H181" s="23">
        <v>7</v>
      </c>
      <c r="I181" s="4">
        <v>348.99131944444446</v>
      </c>
      <c r="J181" s="4">
        <v>766</v>
      </c>
      <c r="K181" s="4">
        <v>5362</v>
      </c>
      <c r="L181" s="36" t="s">
        <v>246</v>
      </c>
      <c r="M181" s="124" t="s">
        <v>270</v>
      </c>
      <c r="N181" s="199" t="s">
        <v>89</v>
      </c>
      <c r="O181" s="200">
        <v>45017</v>
      </c>
      <c r="P181" s="201" t="s">
        <v>90</v>
      </c>
      <c r="Q181" s="202">
        <v>45031</v>
      </c>
      <c r="R181" s="201" t="s">
        <v>23</v>
      </c>
      <c r="S181" s="203" t="s">
        <v>24</v>
      </c>
      <c r="T181" s="203" t="s">
        <v>18</v>
      </c>
      <c r="U181" s="203" t="s">
        <v>25</v>
      </c>
      <c r="V181" s="204" t="s">
        <v>25</v>
      </c>
      <c r="W181" s="204" t="s">
        <v>18</v>
      </c>
      <c r="X181" s="204" t="s">
        <v>26</v>
      </c>
      <c r="Y181" s="214">
        <v>45328</v>
      </c>
      <c r="Z181" s="205" t="s">
        <v>18</v>
      </c>
      <c r="AA181" s="182" t="s">
        <v>53</v>
      </c>
      <c r="AB181" s="200">
        <v>45627</v>
      </c>
      <c r="AC181" s="182" t="s">
        <v>54</v>
      </c>
      <c r="AD181" s="182" t="s">
        <v>357</v>
      </c>
      <c r="AE181" s="182" t="s">
        <v>360</v>
      </c>
      <c r="AF181" s="182" t="s">
        <v>266</v>
      </c>
      <c r="AG181" s="191">
        <v>44459</v>
      </c>
      <c r="AH181" s="191" t="s">
        <v>227</v>
      </c>
      <c r="AI181" s="191">
        <v>44480</v>
      </c>
      <c r="AJ181" s="182" t="s">
        <v>230</v>
      </c>
      <c r="AK181" s="182" t="s">
        <v>18</v>
      </c>
    </row>
    <row r="182" spans="1:37" ht="31.5">
      <c r="A182" s="192">
        <v>1.4</v>
      </c>
      <c r="B182" s="51" t="s">
        <v>18</v>
      </c>
      <c r="C182" s="20" t="s">
        <v>150</v>
      </c>
      <c r="D182" s="20" t="s">
        <v>406</v>
      </c>
      <c r="E182" s="36">
        <v>96</v>
      </c>
      <c r="F182" s="36">
        <v>96</v>
      </c>
      <c r="G182" s="36">
        <v>96</v>
      </c>
      <c r="H182" s="23">
        <v>7</v>
      </c>
      <c r="I182" s="4">
        <v>3584</v>
      </c>
      <c r="J182" s="4">
        <v>15000</v>
      </c>
      <c r="K182" s="4">
        <v>105000</v>
      </c>
      <c r="L182" s="36" t="s">
        <v>246</v>
      </c>
      <c r="M182" s="124" t="s">
        <v>270</v>
      </c>
      <c r="N182" s="199" t="s">
        <v>89</v>
      </c>
      <c r="O182" s="200">
        <v>45017</v>
      </c>
      <c r="P182" s="201" t="s">
        <v>90</v>
      </c>
      <c r="Q182" s="202">
        <v>45031</v>
      </c>
      <c r="R182" s="201" t="s">
        <v>23</v>
      </c>
      <c r="S182" s="203" t="s">
        <v>24</v>
      </c>
      <c r="T182" s="203" t="s">
        <v>18</v>
      </c>
      <c r="U182" s="203" t="s">
        <v>25</v>
      </c>
      <c r="V182" s="204" t="s">
        <v>25</v>
      </c>
      <c r="W182" s="204" t="s">
        <v>18</v>
      </c>
      <c r="X182" s="204" t="s">
        <v>26</v>
      </c>
      <c r="Y182" s="214">
        <v>45328</v>
      </c>
      <c r="Z182" s="205" t="s">
        <v>18</v>
      </c>
      <c r="AA182" s="182" t="s">
        <v>53</v>
      </c>
      <c r="AB182" s="200">
        <v>45627</v>
      </c>
      <c r="AC182" s="182" t="s">
        <v>54</v>
      </c>
      <c r="AD182" s="182" t="s">
        <v>357</v>
      </c>
      <c r="AE182" s="182" t="s">
        <v>360</v>
      </c>
      <c r="AF182" s="182" t="s">
        <v>266</v>
      </c>
      <c r="AG182" s="191">
        <v>44459</v>
      </c>
      <c r="AH182" s="191" t="s">
        <v>227</v>
      </c>
      <c r="AI182" s="191">
        <v>44480</v>
      </c>
      <c r="AJ182" s="182" t="s">
        <v>230</v>
      </c>
      <c r="AK182" s="182" t="s">
        <v>18</v>
      </c>
    </row>
    <row r="183" spans="1:37" ht="63">
      <c r="A183" s="187">
        <v>1.3</v>
      </c>
      <c r="B183" s="48" t="s">
        <v>18</v>
      </c>
      <c r="C183" s="3" t="s">
        <v>196</v>
      </c>
      <c r="D183" s="3" t="s">
        <v>197</v>
      </c>
      <c r="E183" s="23">
        <v>40</v>
      </c>
      <c r="F183" s="23">
        <v>48</v>
      </c>
      <c r="G183" s="190">
        <v>46</v>
      </c>
      <c r="H183" s="23">
        <v>25</v>
      </c>
      <c r="I183" s="4">
        <v>1277.7777777777778</v>
      </c>
      <c r="J183" s="4">
        <v>573</v>
      </c>
      <c r="K183" s="4">
        <v>14325</v>
      </c>
      <c r="L183" s="190" t="s">
        <v>275</v>
      </c>
      <c r="M183" s="6" t="s">
        <v>243</v>
      </c>
      <c r="N183" s="10" t="s">
        <v>89</v>
      </c>
      <c r="O183" s="200" t="s">
        <v>18</v>
      </c>
      <c r="P183" s="201" t="s">
        <v>90</v>
      </c>
      <c r="Q183" s="202">
        <v>45505</v>
      </c>
      <c r="R183" s="201" t="s">
        <v>23</v>
      </c>
      <c r="S183" s="203" t="s">
        <v>63</v>
      </c>
      <c r="T183" s="203" t="s">
        <v>18</v>
      </c>
      <c r="U183" s="203" t="s">
        <v>64</v>
      </c>
      <c r="V183" s="204" t="s">
        <v>153</v>
      </c>
      <c r="W183" s="204" t="s">
        <v>18</v>
      </c>
      <c r="X183" s="204" t="s">
        <v>66</v>
      </c>
      <c r="Y183" s="200">
        <v>45597</v>
      </c>
      <c r="Z183" s="205" t="s">
        <v>18</v>
      </c>
      <c r="AA183" s="199" t="s">
        <v>67</v>
      </c>
      <c r="AB183" s="200">
        <v>45621</v>
      </c>
      <c r="AC183" s="182" t="s">
        <v>54</v>
      </c>
      <c r="AD183" s="182" t="s">
        <v>359</v>
      </c>
      <c r="AE183" s="182" t="s">
        <v>360</v>
      </c>
      <c r="AF183" s="182" t="s">
        <v>251</v>
      </c>
      <c r="AG183" s="191">
        <v>44459</v>
      </c>
      <c r="AH183" s="191" t="s">
        <v>227</v>
      </c>
      <c r="AI183" s="191">
        <v>44461</v>
      </c>
      <c r="AJ183" s="182" t="s">
        <v>422</v>
      </c>
      <c r="AK183" s="182" t="s">
        <v>18</v>
      </c>
    </row>
    <row r="184" spans="1:37" ht="47.25">
      <c r="A184" s="187">
        <v>1.3</v>
      </c>
      <c r="B184" s="48" t="s">
        <v>18</v>
      </c>
      <c r="C184" s="3" t="s">
        <v>196</v>
      </c>
      <c r="D184" s="3" t="s">
        <v>415</v>
      </c>
      <c r="E184" s="23">
        <v>238</v>
      </c>
      <c r="F184" s="23">
        <v>96</v>
      </c>
      <c r="G184" s="190">
        <v>114</v>
      </c>
      <c r="H184" s="23">
        <v>0</v>
      </c>
      <c r="I184" s="4">
        <v>0</v>
      </c>
      <c r="J184" s="4">
        <v>5115</v>
      </c>
      <c r="K184" s="4">
        <v>0</v>
      </c>
      <c r="L184" s="190" t="s">
        <v>277</v>
      </c>
      <c r="M184" s="6" t="s">
        <v>243</v>
      </c>
      <c r="N184" s="10" t="s">
        <v>89</v>
      </c>
      <c r="O184" s="200" t="s">
        <v>18</v>
      </c>
      <c r="P184" s="201" t="s">
        <v>90</v>
      </c>
      <c r="Q184" s="202">
        <v>45505</v>
      </c>
      <c r="R184" s="201" t="s">
        <v>23</v>
      </c>
      <c r="S184" s="203" t="s">
        <v>63</v>
      </c>
      <c r="T184" s="203" t="s">
        <v>18</v>
      </c>
      <c r="U184" s="203" t="s">
        <v>64</v>
      </c>
      <c r="V184" s="204" t="s">
        <v>153</v>
      </c>
      <c r="W184" s="204" t="s">
        <v>18</v>
      </c>
      <c r="X184" s="204" t="s">
        <v>66</v>
      </c>
      <c r="Y184" s="200">
        <v>45597</v>
      </c>
      <c r="Z184" s="205" t="s">
        <v>18</v>
      </c>
      <c r="AA184" s="199" t="s">
        <v>67</v>
      </c>
      <c r="AB184" s="200">
        <v>45621</v>
      </c>
      <c r="AC184" s="182" t="s">
        <v>54</v>
      </c>
      <c r="AD184" s="182" t="s">
        <v>359</v>
      </c>
      <c r="AE184" s="182" t="s">
        <v>360</v>
      </c>
      <c r="AF184" s="182" t="s">
        <v>251</v>
      </c>
      <c r="AG184" s="182">
        <v>44459</v>
      </c>
      <c r="AH184" s="182" t="s">
        <v>227</v>
      </c>
      <c r="AI184" s="182">
        <v>44461</v>
      </c>
      <c r="AJ184" s="182" t="s">
        <v>278</v>
      </c>
      <c r="AK184" s="182" t="s">
        <v>18</v>
      </c>
    </row>
    <row r="185" spans="1:37" ht="31.5">
      <c r="A185" s="187">
        <v>1.3</v>
      </c>
      <c r="B185" s="48" t="s">
        <v>18</v>
      </c>
      <c r="C185" s="3" t="s">
        <v>198</v>
      </c>
      <c r="D185" s="3" t="s">
        <v>416</v>
      </c>
      <c r="E185" s="23">
        <v>48</v>
      </c>
      <c r="F185" s="23">
        <v>48</v>
      </c>
      <c r="G185" s="23">
        <v>48</v>
      </c>
      <c r="H185" s="23">
        <v>1</v>
      </c>
      <c r="I185" s="4">
        <v>64</v>
      </c>
      <c r="J185" s="4">
        <v>1500</v>
      </c>
      <c r="K185" s="4">
        <v>1500</v>
      </c>
      <c r="L185" s="190" t="s">
        <v>223</v>
      </c>
      <c r="M185" s="6" t="s">
        <v>243</v>
      </c>
      <c r="N185" s="10" t="s">
        <v>199</v>
      </c>
      <c r="O185" s="200" t="s">
        <v>18</v>
      </c>
      <c r="P185" s="201" t="s">
        <v>200</v>
      </c>
      <c r="Q185" s="202" t="s">
        <v>18</v>
      </c>
      <c r="R185" s="201" t="s">
        <v>23</v>
      </c>
      <c r="S185" s="203" t="s">
        <v>63</v>
      </c>
      <c r="T185" s="203" t="s">
        <v>18</v>
      </c>
      <c r="U185" s="203" t="s">
        <v>64</v>
      </c>
      <c r="V185" s="204" t="s">
        <v>153</v>
      </c>
      <c r="W185" s="204" t="s">
        <v>18</v>
      </c>
      <c r="X185" s="204" t="s">
        <v>66</v>
      </c>
      <c r="Y185" s="200">
        <v>45597</v>
      </c>
      <c r="Z185" s="205" t="s">
        <v>18</v>
      </c>
      <c r="AA185" s="199" t="s">
        <v>67</v>
      </c>
      <c r="AB185" s="200">
        <v>45621</v>
      </c>
      <c r="AC185" s="182" t="s">
        <v>54</v>
      </c>
      <c r="AD185" s="182" t="s">
        <v>359</v>
      </c>
      <c r="AE185" s="182" t="s">
        <v>360</v>
      </c>
      <c r="AF185" s="182" t="s">
        <v>281</v>
      </c>
      <c r="AG185" s="182">
        <v>44459</v>
      </c>
      <c r="AH185" s="182" t="s">
        <v>227</v>
      </c>
      <c r="AI185" s="182">
        <v>44459</v>
      </c>
      <c r="AJ185" s="182" t="s">
        <v>18</v>
      </c>
      <c r="AK185" s="182" t="s">
        <v>18</v>
      </c>
    </row>
    <row r="186" spans="1:37" ht="63">
      <c r="A186" s="187">
        <v>1.3</v>
      </c>
      <c r="B186" s="48" t="s">
        <v>18</v>
      </c>
      <c r="C186" s="3" t="s">
        <v>196</v>
      </c>
      <c r="D186" s="3" t="s">
        <v>417</v>
      </c>
      <c r="E186" s="23">
        <v>40</v>
      </c>
      <c r="F186" s="23">
        <v>48</v>
      </c>
      <c r="G186" s="190">
        <v>46</v>
      </c>
      <c r="H186" s="23">
        <v>12</v>
      </c>
      <c r="I186" s="4">
        <v>613.33333333333337</v>
      </c>
      <c r="J186" s="4">
        <v>573</v>
      </c>
      <c r="K186" s="4">
        <v>6876</v>
      </c>
      <c r="L186" s="190" t="s">
        <v>275</v>
      </c>
      <c r="M186" s="6" t="s">
        <v>243</v>
      </c>
      <c r="N186" s="10" t="s">
        <v>158</v>
      </c>
      <c r="O186" s="200" t="s">
        <v>18</v>
      </c>
      <c r="P186" s="201" t="s">
        <v>152</v>
      </c>
      <c r="Q186" s="202">
        <v>45505</v>
      </c>
      <c r="R186" s="201" t="s">
        <v>64</v>
      </c>
      <c r="S186" s="203" t="s">
        <v>152</v>
      </c>
      <c r="T186" s="203" t="s">
        <v>18</v>
      </c>
      <c r="U186" s="203" t="s">
        <v>64</v>
      </c>
      <c r="V186" s="204" t="s">
        <v>153</v>
      </c>
      <c r="W186" s="204" t="s">
        <v>18</v>
      </c>
      <c r="X186" s="204" t="s">
        <v>154</v>
      </c>
      <c r="Y186" s="200">
        <v>45597</v>
      </c>
      <c r="Z186" s="205" t="s">
        <v>18</v>
      </c>
      <c r="AA186" s="199" t="s">
        <v>67</v>
      </c>
      <c r="AB186" s="200">
        <v>45621</v>
      </c>
      <c r="AC186" s="182" t="s">
        <v>54</v>
      </c>
      <c r="AD186" s="182" t="s">
        <v>359</v>
      </c>
      <c r="AE186" s="182" t="s">
        <v>360</v>
      </c>
      <c r="AF186" s="182" t="s">
        <v>251</v>
      </c>
      <c r="AG186" s="182">
        <v>44459</v>
      </c>
      <c r="AH186" s="182" t="s">
        <v>227</v>
      </c>
      <c r="AI186" s="182">
        <v>44461</v>
      </c>
      <c r="AJ186" s="182" t="s">
        <v>421</v>
      </c>
      <c r="AK186" s="182" t="s">
        <v>18</v>
      </c>
    </row>
    <row r="187" spans="1:37" ht="63">
      <c r="A187" s="187">
        <v>1.3</v>
      </c>
      <c r="B187" s="48" t="s">
        <v>18</v>
      </c>
      <c r="C187" s="3" t="s">
        <v>201</v>
      </c>
      <c r="D187" s="3" t="s">
        <v>418</v>
      </c>
      <c r="E187" s="23">
        <v>32</v>
      </c>
      <c r="F187" s="23">
        <v>31</v>
      </c>
      <c r="G187" s="23">
        <v>89</v>
      </c>
      <c r="H187" s="23">
        <v>1</v>
      </c>
      <c r="I187" s="4">
        <v>51.092592592592595</v>
      </c>
      <c r="J187" s="4">
        <v>1035</v>
      </c>
      <c r="K187" s="4">
        <v>1035</v>
      </c>
      <c r="L187" s="190" t="s">
        <v>246</v>
      </c>
      <c r="M187" s="38" t="s">
        <v>243</v>
      </c>
      <c r="N187" s="10" t="s">
        <v>288</v>
      </c>
      <c r="O187" s="200" t="s">
        <v>18</v>
      </c>
      <c r="P187" s="201" t="s">
        <v>152</v>
      </c>
      <c r="Q187" s="202">
        <v>45505</v>
      </c>
      <c r="R187" s="201" t="s">
        <v>64</v>
      </c>
      <c r="S187" s="203" t="s">
        <v>152</v>
      </c>
      <c r="T187" s="203" t="s">
        <v>18</v>
      </c>
      <c r="U187" s="203" t="s">
        <v>64</v>
      </c>
      <c r="V187" s="204" t="s">
        <v>153</v>
      </c>
      <c r="W187" s="204" t="s">
        <v>18</v>
      </c>
      <c r="X187" s="204" t="s">
        <v>154</v>
      </c>
      <c r="Y187" s="200">
        <v>45597</v>
      </c>
      <c r="Z187" s="205" t="s">
        <v>18</v>
      </c>
      <c r="AA187" s="199" t="s">
        <v>67</v>
      </c>
      <c r="AB187" s="200">
        <v>45621</v>
      </c>
      <c r="AC187" s="182" t="s">
        <v>54</v>
      </c>
      <c r="AD187" s="182" t="s">
        <v>359</v>
      </c>
      <c r="AE187" s="182" t="s">
        <v>360</v>
      </c>
      <c r="AF187" s="191" t="s">
        <v>248</v>
      </c>
      <c r="AG187" s="191">
        <v>44482</v>
      </c>
      <c r="AH187" s="182" t="s">
        <v>227</v>
      </c>
      <c r="AI187" s="191">
        <v>44482</v>
      </c>
      <c r="AJ187" s="182" t="s">
        <v>298</v>
      </c>
      <c r="AK187" s="182" t="s">
        <v>18</v>
      </c>
    </row>
    <row r="188" spans="1:37" ht="63">
      <c r="A188" s="187">
        <v>1.5</v>
      </c>
      <c r="B188" s="48" t="s">
        <v>18</v>
      </c>
      <c r="C188" s="3" t="s">
        <v>189</v>
      </c>
      <c r="D188" s="3" t="s">
        <v>419</v>
      </c>
      <c r="E188" s="96">
        <v>62</v>
      </c>
      <c r="F188" s="96">
        <v>48</v>
      </c>
      <c r="G188" s="96">
        <v>44</v>
      </c>
      <c r="H188" s="23">
        <v>1</v>
      </c>
      <c r="I188" s="4">
        <v>75.777777777777771</v>
      </c>
      <c r="J188" s="4">
        <v>1694</v>
      </c>
      <c r="K188" s="4">
        <v>1694</v>
      </c>
      <c r="L188" s="190" t="s">
        <v>246</v>
      </c>
      <c r="M188" s="6" t="s">
        <v>243</v>
      </c>
      <c r="N188" s="10" t="s">
        <v>291</v>
      </c>
      <c r="O188" s="200" t="s">
        <v>18</v>
      </c>
      <c r="P188" s="201" t="s">
        <v>152</v>
      </c>
      <c r="Q188" s="202">
        <v>45505</v>
      </c>
      <c r="R188" s="201" t="s">
        <v>64</v>
      </c>
      <c r="S188" s="203" t="s">
        <v>152</v>
      </c>
      <c r="T188" s="203" t="s">
        <v>18</v>
      </c>
      <c r="U188" s="203" t="s">
        <v>64</v>
      </c>
      <c r="V188" s="204" t="s">
        <v>65</v>
      </c>
      <c r="W188" s="204" t="s">
        <v>18</v>
      </c>
      <c r="X188" s="204" t="s">
        <v>154</v>
      </c>
      <c r="Y188" s="200">
        <v>45597</v>
      </c>
      <c r="Z188" s="205" t="s">
        <v>18</v>
      </c>
      <c r="AA188" s="199" t="s">
        <v>67</v>
      </c>
      <c r="AB188" s="200">
        <v>45621</v>
      </c>
      <c r="AC188" s="182" t="s">
        <v>54</v>
      </c>
      <c r="AD188" s="182" t="s">
        <v>359</v>
      </c>
      <c r="AE188" s="182" t="s">
        <v>360</v>
      </c>
      <c r="AF188" s="182" t="s">
        <v>244</v>
      </c>
      <c r="AG188" s="191">
        <v>44482</v>
      </c>
      <c r="AH188" s="182" t="s">
        <v>227</v>
      </c>
      <c r="AI188" s="191">
        <v>44482</v>
      </c>
      <c r="AJ188" s="182" t="s">
        <v>300</v>
      </c>
      <c r="AK188" s="182" t="s">
        <v>18</v>
      </c>
    </row>
    <row r="189" spans="1:37" ht="47.25">
      <c r="A189" s="320">
        <v>1.3</v>
      </c>
      <c r="B189" s="48" t="s">
        <v>18</v>
      </c>
      <c r="C189" s="1" t="s">
        <v>196</v>
      </c>
      <c r="D189" s="1" t="s">
        <v>202</v>
      </c>
      <c r="E189" s="38">
        <v>45</v>
      </c>
      <c r="F189" s="38">
        <v>48</v>
      </c>
      <c r="G189" s="38">
        <v>67</v>
      </c>
      <c r="H189" s="38">
        <v>10</v>
      </c>
      <c r="I189" s="4">
        <v>837.5</v>
      </c>
      <c r="J189" s="4">
        <v>794</v>
      </c>
      <c r="K189" s="4">
        <v>7940</v>
      </c>
      <c r="L189" s="190" t="s">
        <v>303</v>
      </c>
      <c r="M189" s="6" t="s">
        <v>243</v>
      </c>
      <c r="N189" s="10" t="s">
        <v>161</v>
      </c>
      <c r="O189" s="200" t="s">
        <v>18</v>
      </c>
      <c r="P189" s="201" t="s">
        <v>162</v>
      </c>
      <c r="Q189" s="202">
        <v>45139</v>
      </c>
      <c r="R189" s="201" t="s">
        <v>163</v>
      </c>
      <c r="S189" s="203" t="s">
        <v>164</v>
      </c>
      <c r="T189" s="203" t="s">
        <v>18</v>
      </c>
      <c r="U189" s="203" t="s">
        <v>64</v>
      </c>
      <c r="V189" s="204" t="s">
        <v>153</v>
      </c>
      <c r="W189" s="76" t="s">
        <v>18</v>
      </c>
      <c r="X189" s="204" t="s">
        <v>66</v>
      </c>
      <c r="Y189" s="200">
        <v>45597</v>
      </c>
      <c r="Z189" s="205" t="s">
        <v>18</v>
      </c>
      <c r="AA189" s="199" t="s">
        <v>67</v>
      </c>
      <c r="AB189" s="200">
        <v>45621</v>
      </c>
      <c r="AC189" s="182" t="s">
        <v>54</v>
      </c>
      <c r="AD189" s="182" t="s">
        <v>359</v>
      </c>
      <c r="AE189" s="182" t="s">
        <v>360</v>
      </c>
      <c r="AF189" s="191" t="s">
        <v>304</v>
      </c>
      <c r="AG189" s="191">
        <v>44461</v>
      </c>
      <c r="AH189" s="182" t="s">
        <v>227</v>
      </c>
      <c r="AI189" s="182">
        <v>44461</v>
      </c>
      <c r="AJ189" s="182" t="s">
        <v>305</v>
      </c>
      <c r="AK189" s="182" t="s">
        <v>18</v>
      </c>
    </row>
    <row r="190" spans="1:37" ht="47.25">
      <c r="A190" s="320">
        <v>1.3</v>
      </c>
      <c r="B190" s="48" t="s">
        <v>18</v>
      </c>
      <c r="C190" s="1" t="s">
        <v>196</v>
      </c>
      <c r="D190" s="1" t="s">
        <v>203</v>
      </c>
      <c r="E190" s="38">
        <v>63</v>
      </c>
      <c r="F190" s="38">
        <v>48</v>
      </c>
      <c r="G190" s="38">
        <v>67</v>
      </c>
      <c r="H190" s="38">
        <v>10</v>
      </c>
      <c r="I190" s="4">
        <v>1172.5</v>
      </c>
      <c r="J190" s="4">
        <v>1168.5</v>
      </c>
      <c r="K190" s="4">
        <v>11685</v>
      </c>
      <c r="L190" s="190" t="s">
        <v>303</v>
      </c>
      <c r="M190" s="6" t="s">
        <v>243</v>
      </c>
      <c r="N190" s="10" t="s">
        <v>161</v>
      </c>
      <c r="O190" s="200" t="s">
        <v>18</v>
      </c>
      <c r="P190" s="201" t="s">
        <v>162</v>
      </c>
      <c r="Q190" s="202">
        <v>45139</v>
      </c>
      <c r="R190" s="201" t="s">
        <v>163</v>
      </c>
      <c r="S190" s="203" t="s">
        <v>164</v>
      </c>
      <c r="T190" s="203" t="s">
        <v>18</v>
      </c>
      <c r="U190" s="203" t="s">
        <v>64</v>
      </c>
      <c r="V190" s="204" t="s">
        <v>153</v>
      </c>
      <c r="W190" s="76" t="s">
        <v>18</v>
      </c>
      <c r="X190" s="204" t="s">
        <v>66</v>
      </c>
      <c r="Y190" s="200">
        <v>45597</v>
      </c>
      <c r="Z190" s="205" t="s">
        <v>18</v>
      </c>
      <c r="AA190" s="199" t="s">
        <v>67</v>
      </c>
      <c r="AB190" s="200">
        <v>45621</v>
      </c>
      <c r="AC190" s="182" t="s">
        <v>54</v>
      </c>
      <c r="AD190" s="182" t="s">
        <v>359</v>
      </c>
      <c r="AE190" s="182" t="s">
        <v>360</v>
      </c>
      <c r="AF190" s="191" t="s">
        <v>304</v>
      </c>
      <c r="AG190" s="191">
        <v>44461</v>
      </c>
      <c r="AH190" s="182" t="s">
        <v>227</v>
      </c>
      <c r="AI190" s="182">
        <v>44461</v>
      </c>
      <c r="AJ190" s="182" t="s">
        <v>305</v>
      </c>
      <c r="AK190" s="182" t="s">
        <v>18</v>
      </c>
    </row>
    <row r="191" spans="1:37" s="9" customFormat="1" ht="31.5">
      <c r="A191" s="320">
        <v>1.2</v>
      </c>
      <c r="B191" s="48"/>
      <c r="C191" s="1" t="s">
        <v>317</v>
      </c>
      <c r="D191" s="1" t="s">
        <v>318</v>
      </c>
      <c r="E191" s="38"/>
      <c r="F191" s="38"/>
      <c r="G191" s="38"/>
      <c r="H191" s="40">
        <v>62694</v>
      </c>
      <c r="I191" s="319">
        <f>SUM(H191/7.48052)</f>
        <v>8380.9681679883215</v>
      </c>
      <c r="J191" s="180">
        <v>6.8</v>
      </c>
      <c r="K191" s="4">
        <f t="shared" ref="K191" si="27">IF(ISERROR(SEARCH("totals", C191)),H191*J191, "")</f>
        <v>426319.2</v>
      </c>
      <c r="L191" s="115" t="s">
        <v>246</v>
      </c>
      <c r="M191" s="40"/>
      <c r="N191" s="10"/>
      <c r="O191" s="156"/>
      <c r="P191" s="151"/>
      <c r="Q191" s="169"/>
      <c r="R191" s="151"/>
      <c r="S191" s="153"/>
      <c r="T191" s="153"/>
      <c r="U191" s="153"/>
      <c r="V191" s="155"/>
      <c r="W191" s="76"/>
      <c r="X191" s="155"/>
      <c r="Y191" s="156">
        <v>45597</v>
      </c>
      <c r="Z191" s="157"/>
      <c r="AA191" s="163" t="s">
        <v>53</v>
      </c>
      <c r="AB191" s="156">
        <v>45627</v>
      </c>
      <c r="AC191" s="147" t="s">
        <v>54</v>
      </c>
      <c r="AD191" s="147" t="str">
        <f t="shared" ref="AD191:AD192" si="28">IF(ISBLANK(Y191),"",IFERROR(LOOKUP(Y191,FY_dates, inter_label),Y191))</f>
        <v>FY25 inter</v>
      </c>
      <c r="AE191" s="147" t="str">
        <f t="shared" ref="AE191:AE192" si="29">IF(ISBLANK(AB191),"",IFERROR(LOOKUP(AB191,FY_dates, intra_label),AB191))</f>
        <v>FY25 intra</v>
      </c>
      <c r="AF191" s="147" t="s">
        <v>314</v>
      </c>
      <c r="AG191" s="147">
        <v>44483</v>
      </c>
      <c r="AH191" s="147" t="s">
        <v>217</v>
      </c>
      <c r="AI191" s="147">
        <v>44483</v>
      </c>
      <c r="AJ191" s="147"/>
      <c r="AK191" s="147"/>
    </row>
    <row r="192" spans="1:37" s="9" customFormat="1" ht="31.5">
      <c r="A192" s="320">
        <v>1.2</v>
      </c>
      <c r="B192" s="48"/>
      <c r="C192" s="1" t="s">
        <v>319</v>
      </c>
      <c r="D192" s="1" t="s">
        <v>445</v>
      </c>
      <c r="E192" s="38"/>
      <c r="F192" s="38"/>
      <c r="G192" s="38"/>
      <c r="H192" s="40">
        <v>8473</v>
      </c>
      <c r="I192" s="319">
        <f>SUM(H192/7.48052)</f>
        <v>1132.6752685642175</v>
      </c>
      <c r="J192" s="180">
        <v>6.8</v>
      </c>
      <c r="K192" s="4">
        <f>IF(ISERROR(SEARCH("totals", C192)),H192*J192, "")</f>
        <v>57616.4</v>
      </c>
      <c r="L192" s="115" t="s">
        <v>246</v>
      </c>
      <c r="M192" s="40"/>
      <c r="N192" s="10"/>
      <c r="O192" s="156"/>
      <c r="P192" s="151"/>
      <c r="Q192" s="169"/>
      <c r="R192" s="151"/>
      <c r="S192" s="153"/>
      <c r="T192" s="153"/>
      <c r="U192" s="153"/>
      <c r="V192" s="155"/>
      <c r="W192" s="76"/>
      <c r="X192" s="155"/>
      <c r="Y192" s="156">
        <v>45597</v>
      </c>
      <c r="Z192" s="157"/>
      <c r="AA192" s="163" t="s">
        <v>53</v>
      </c>
      <c r="AB192" s="156">
        <v>45627</v>
      </c>
      <c r="AC192" s="147" t="s">
        <v>54</v>
      </c>
      <c r="AD192" s="147" t="str">
        <f t="shared" si="28"/>
        <v>FY25 inter</v>
      </c>
      <c r="AE192" s="147" t="str">
        <f t="shared" si="29"/>
        <v>FY25 intra</v>
      </c>
      <c r="AF192" s="147" t="s">
        <v>314</v>
      </c>
      <c r="AG192" s="147">
        <v>44483</v>
      </c>
      <c r="AH192" s="147" t="s">
        <v>217</v>
      </c>
      <c r="AI192" s="147">
        <v>44483</v>
      </c>
      <c r="AJ192" s="147"/>
      <c r="AK192" s="147"/>
    </row>
    <row r="193" spans="1:33" ht="15.95" customHeight="1">
      <c r="A193" s="150"/>
      <c r="B193" s="83"/>
      <c r="C193" s="334" t="s">
        <v>423</v>
      </c>
      <c r="D193" s="334"/>
      <c r="E193" s="84"/>
      <c r="F193" s="84"/>
      <c r="G193" s="84"/>
      <c r="H193" s="84"/>
      <c r="I193" s="215">
        <f t="shared" ref="I193" si="30">SUM(I170:I192)</f>
        <v>18727.732846274757</v>
      </c>
      <c r="J193" s="215"/>
      <c r="K193" s="215">
        <f>SUM(K170:K192)</f>
        <v>656451.6</v>
      </c>
      <c r="L193" s="84"/>
      <c r="M193" s="85"/>
      <c r="N193" s="84"/>
      <c r="O193" s="85"/>
      <c r="P193" s="84"/>
      <c r="Q193" s="84"/>
      <c r="R193" s="84"/>
      <c r="S193" s="84"/>
      <c r="T193" s="84"/>
      <c r="U193" s="84"/>
      <c r="V193" s="84"/>
      <c r="W193" s="84"/>
      <c r="X193" s="84"/>
      <c r="Y193" s="84"/>
      <c r="Z193" s="105"/>
      <c r="AA193" s="84"/>
      <c r="AB193" s="84"/>
      <c r="AC193" s="84"/>
      <c r="AD193" s="150" t="str" cm="1">
        <f t="array" ref="AD193:AD194">_xlfn.UNIQUE(AD170:AD192)</f>
        <v>FY25 inter</v>
      </c>
      <c r="AE193" s="84" t="str" cm="1">
        <f t="array" ref="AE193">_xlfn.UNIQUE(AE170:AE192)</f>
        <v>FY25 intra</v>
      </c>
      <c r="AF193" s="84"/>
      <c r="AG193" s="84"/>
    </row>
    <row r="194" spans="1:33" ht="15.75">
      <c r="AD194" s="218" t="str">
        <v>FY24 inter</v>
      </c>
    </row>
  </sheetData>
  <mergeCells count="15">
    <mergeCell ref="C89:D89"/>
    <mergeCell ref="C138:D138"/>
    <mergeCell ref="C165:D165"/>
    <mergeCell ref="C55:D55"/>
    <mergeCell ref="C11:D11"/>
    <mergeCell ref="C12:D12"/>
    <mergeCell ref="C32:D32"/>
    <mergeCell ref="C33:D33"/>
    <mergeCell ref="C54:D54"/>
    <mergeCell ref="C31:D31"/>
    <mergeCell ref="C193:D193"/>
    <mergeCell ref="C90:D90"/>
    <mergeCell ref="C91:D91"/>
    <mergeCell ref="C139:D139"/>
    <mergeCell ref="C140:D140"/>
  </mergeCells>
  <pageMargins left="0.7" right="0.7" top="0.75" bottom="0.75" header="0.3" footer="0.3"/>
  <pageSetup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22"/>
  <sheetViews>
    <sheetView workbookViewId="0">
      <selection activeCell="H27" sqref="H27"/>
    </sheetView>
  </sheetViews>
  <sheetFormatPr defaultColWidth="43.42578125" defaultRowHeight="18.75"/>
  <cols>
    <col min="1" max="12" width="43.42578125" style="131"/>
    <col min="13" max="13" width="43.42578125" style="142"/>
    <col min="14" max="14" width="43.42578125" style="131"/>
    <col min="15" max="15" width="43.42578125" style="142"/>
    <col min="16" max="22" width="43.42578125" style="131"/>
    <col min="23" max="23" width="43.42578125" style="142"/>
    <col min="24" max="24" width="43.42578125" style="143"/>
    <col min="25" max="25" width="43.42578125" style="131"/>
    <col min="26" max="26" width="43.42578125" style="142"/>
    <col min="27" max="16384" width="43.42578125" style="131"/>
  </cols>
  <sheetData>
    <row r="1" spans="1:26" ht="19.5" thickBot="1">
      <c r="A1" s="127" t="s">
        <v>361</v>
      </c>
      <c r="B1" s="127" t="s">
        <v>362</v>
      </c>
      <c r="C1" s="127" t="s">
        <v>363</v>
      </c>
      <c r="D1" s="128" t="s">
        <v>364</v>
      </c>
      <c r="E1" s="128" t="s">
        <v>365</v>
      </c>
      <c r="F1" s="128" t="s">
        <v>366</v>
      </c>
      <c r="G1" s="129" t="s">
        <v>367</v>
      </c>
      <c r="H1" s="129" t="s">
        <v>368</v>
      </c>
      <c r="I1" s="130" t="s">
        <v>369</v>
      </c>
      <c r="M1" s="131"/>
      <c r="O1" s="131"/>
      <c r="W1" s="131"/>
      <c r="X1" s="131"/>
      <c r="Z1" s="131"/>
    </row>
    <row r="2" spans="1:26" ht="37.5">
      <c r="A2" s="132">
        <v>1.2</v>
      </c>
      <c r="B2" s="126" t="s">
        <v>370</v>
      </c>
      <c r="C2" s="132" t="s">
        <v>371</v>
      </c>
      <c r="D2" s="133" t="s">
        <v>372</v>
      </c>
      <c r="E2" s="126" t="s">
        <v>373</v>
      </c>
      <c r="F2" s="126" t="s">
        <v>374</v>
      </c>
      <c r="G2" s="134" t="s">
        <v>54</v>
      </c>
      <c r="H2" s="134">
        <v>384</v>
      </c>
      <c r="I2" s="135">
        <v>7500</v>
      </c>
      <c r="M2" s="131"/>
      <c r="O2" s="131"/>
      <c r="W2" s="131"/>
      <c r="X2" s="131"/>
      <c r="Z2" s="131"/>
    </row>
    <row r="3" spans="1:26">
      <c r="A3" s="132">
        <v>1.2</v>
      </c>
      <c r="B3" s="132" t="s">
        <v>375</v>
      </c>
      <c r="C3" s="132" t="s">
        <v>371</v>
      </c>
      <c r="D3" s="132" t="s">
        <v>372</v>
      </c>
      <c r="E3" s="132" t="s">
        <v>376</v>
      </c>
      <c r="F3" s="126" t="s">
        <v>374</v>
      </c>
      <c r="G3" s="134" t="s">
        <v>54</v>
      </c>
      <c r="H3" s="134">
        <v>256</v>
      </c>
      <c r="I3" s="136">
        <v>4000</v>
      </c>
      <c r="M3" s="131"/>
      <c r="O3" s="131"/>
      <c r="W3" s="131"/>
      <c r="X3" s="131"/>
      <c r="Z3" s="131"/>
    </row>
    <row r="4" spans="1:26">
      <c r="A4" s="137"/>
      <c r="B4" s="138" t="s">
        <v>377</v>
      </c>
      <c r="C4" s="137"/>
      <c r="D4" s="139"/>
      <c r="H4" s="140">
        <f>SUM(H2:H3)</f>
        <v>640</v>
      </c>
      <c r="I4" s="140">
        <f>SUM(I2:I3)</f>
        <v>11500</v>
      </c>
      <c r="J4" s="141"/>
      <c r="M4" s="131"/>
      <c r="O4" s="131"/>
      <c r="W4" s="131"/>
      <c r="X4" s="131"/>
      <c r="Z4" s="131"/>
    </row>
    <row r="5" spans="1:26" ht="19.5" thickBot="1"/>
    <row r="6" spans="1:26" ht="19.5" thickBot="1">
      <c r="A6" s="127" t="s">
        <v>361</v>
      </c>
      <c r="B6" s="127" t="s">
        <v>362</v>
      </c>
      <c r="C6" s="127" t="s">
        <v>363</v>
      </c>
      <c r="D6" s="127" t="s">
        <v>364</v>
      </c>
      <c r="E6" s="128" t="s">
        <v>365</v>
      </c>
      <c r="F6" s="128" t="s">
        <v>366</v>
      </c>
      <c r="G6" s="128" t="s">
        <v>367</v>
      </c>
      <c r="H6" s="129" t="s">
        <v>368</v>
      </c>
      <c r="I6" s="129" t="s">
        <v>369</v>
      </c>
    </row>
    <row r="7" spans="1:26" ht="37.5">
      <c r="A7" s="132">
        <v>1.2</v>
      </c>
      <c r="B7" s="132" t="s">
        <v>370</v>
      </c>
      <c r="C7" s="132" t="s">
        <v>371</v>
      </c>
      <c r="D7" s="132" t="s">
        <v>372</v>
      </c>
      <c r="E7" s="133" t="s">
        <v>373</v>
      </c>
      <c r="F7" s="126" t="s">
        <v>378</v>
      </c>
      <c r="G7" s="126" t="s">
        <v>54</v>
      </c>
      <c r="H7" s="134">
        <v>384</v>
      </c>
      <c r="I7" s="134">
        <v>7200</v>
      </c>
    </row>
    <row r="8" spans="1:26">
      <c r="A8" s="132" t="s">
        <v>379</v>
      </c>
      <c r="B8" s="132" t="s">
        <v>375</v>
      </c>
      <c r="C8" s="132" t="s">
        <v>371</v>
      </c>
      <c r="D8" s="132" t="s">
        <v>372</v>
      </c>
      <c r="E8" s="132" t="s">
        <v>376</v>
      </c>
      <c r="F8" s="132" t="s">
        <v>378</v>
      </c>
      <c r="G8" s="126" t="s">
        <v>54</v>
      </c>
      <c r="H8" s="134">
        <v>256</v>
      </c>
      <c r="I8" s="134">
        <v>4000</v>
      </c>
    </row>
    <row r="9" spans="1:26">
      <c r="A9" s="137"/>
      <c r="B9" s="144" t="s">
        <v>377</v>
      </c>
      <c r="C9" s="138"/>
      <c r="D9" s="137"/>
      <c r="E9" s="139"/>
      <c r="H9" s="131">
        <f>SUM(H7:H8)</f>
        <v>640</v>
      </c>
      <c r="I9" s="140">
        <f>SUM(I7:I8)</f>
        <v>11200</v>
      </c>
    </row>
    <row r="11" spans="1:26" ht="19.5" thickBot="1"/>
    <row r="12" spans="1:26" ht="19.5" thickBot="1">
      <c r="A12" s="127" t="s">
        <v>361</v>
      </c>
      <c r="B12" s="127" t="s">
        <v>362</v>
      </c>
      <c r="C12" s="127" t="s">
        <v>363</v>
      </c>
      <c r="D12" s="128" t="s">
        <v>364</v>
      </c>
      <c r="E12" s="128" t="s">
        <v>365</v>
      </c>
      <c r="F12" s="128" t="s">
        <v>366</v>
      </c>
      <c r="G12" s="129" t="s">
        <v>367</v>
      </c>
      <c r="H12" s="129" t="s">
        <v>368</v>
      </c>
      <c r="I12" s="130" t="s">
        <v>369</v>
      </c>
    </row>
    <row r="13" spans="1:26" ht="37.5">
      <c r="A13" s="132">
        <v>1.2</v>
      </c>
      <c r="B13" s="126" t="s">
        <v>380</v>
      </c>
      <c r="C13" s="132" t="s">
        <v>371</v>
      </c>
      <c r="D13" s="126" t="s">
        <v>381</v>
      </c>
      <c r="E13" s="126" t="s">
        <v>382</v>
      </c>
      <c r="F13" s="126" t="s">
        <v>383</v>
      </c>
      <c r="G13" s="145" t="s">
        <v>54</v>
      </c>
      <c r="H13" s="145">
        <v>4585</v>
      </c>
      <c r="I13" s="136">
        <v>62400</v>
      </c>
    </row>
    <row r="14" spans="1:26">
      <c r="A14" s="132">
        <v>1.2</v>
      </c>
      <c r="B14" s="126" t="s">
        <v>384</v>
      </c>
      <c r="C14" s="132" t="s">
        <v>371</v>
      </c>
      <c r="D14" s="133" t="s">
        <v>372</v>
      </c>
      <c r="E14" s="126" t="s">
        <v>385</v>
      </c>
      <c r="F14" s="126" t="s">
        <v>383</v>
      </c>
      <c r="G14" s="145" t="s">
        <v>76</v>
      </c>
      <c r="H14" s="134">
        <v>1360</v>
      </c>
      <c r="I14" s="135">
        <v>17000</v>
      </c>
    </row>
    <row r="15" spans="1:26" ht="37.5">
      <c r="A15" s="126">
        <v>1.5</v>
      </c>
      <c r="B15" s="126" t="s">
        <v>259</v>
      </c>
      <c r="C15" s="126" t="s">
        <v>371</v>
      </c>
      <c r="D15" s="126" t="s">
        <v>386</v>
      </c>
      <c r="E15" s="126" t="s">
        <v>387</v>
      </c>
      <c r="F15" s="223" t="s">
        <v>388</v>
      </c>
      <c r="G15" s="126" t="s">
        <v>76</v>
      </c>
      <c r="H15" s="126">
        <v>203</v>
      </c>
      <c r="I15" s="136">
        <v>3500</v>
      </c>
    </row>
    <row r="16" spans="1:26" ht="37.5">
      <c r="A16" s="146">
        <v>1.5</v>
      </c>
      <c r="B16" s="126" t="s">
        <v>263</v>
      </c>
      <c r="C16" s="126" t="s">
        <v>371</v>
      </c>
      <c r="D16" s="126" t="s">
        <v>389</v>
      </c>
      <c r="E16" s="146" t="s">
        <v>390</v>
      </c>
      <c r="F16" s="223" t="s">
        <v>388</v>
      </c>
      <c r="G16" s="146" t="s">
        <v>76</v>
      </c>
      <c r="H16" s="146">
        <v>48</v>
      </c>
      <c r="I16" s="146">
        <v>400</v>
      </c>
    </row>
    <row r="17" spans="1:9">
      <c r="A17" s="126">
        <v>1.2</v>
      </c>
      <c r="B17" s="146" t="s">
        <v>391</v>
      </c>
      <c r="C17" s="126" t="s">
        <v>371</v>
      </c>
      <c r="D17" s="224" t="s">
        <v>62</v>
      </c>
      <c r="E17" s="126" t="s">
        <v>392</v>
      </c>
      <c r="F17" s="126" t="s">
        <v>383</v>
      </c>
      <c r="G17" s="126" t="s">
        <v>76</v>
      </c>
      <c r="H17" s="126">
        <v>192</v>
      </c>
      <c r="I17" s="136">
        <v>1800</v>
      </c>
    </row>
    <row r="18" spans="1:9">
      <c r="A18" s="126" t="s">
        <v>379</v>
      </c>
      <c r="B18" s="126" t="s">
        <v>375</v>
      </c>
      <c r="C18" s="126" t="s">
        <v>371</v>
      </c>
      <c r="D18" s="126" t="s">
        <v>372</v>
      </c>
      <c r="E18" s="126" t="s">
        <v>376</v>
      </c>
      <c r="F18" s="126" t="s">
        <v>383</v>
      </c>
      <c r="G18" s="126" t="s">
        <v>76</v>
      </c>
      <c r="H18" s="126">
        <v>256</v>
      </c>
      <c r="I18" s="136">
        <v>4000</v>
      </c>
    </row>
    <row r="19" spans="1:9">
      <c r="A19" s="126">
        <v>1.3</v>
      </c>
      <c r="B19" s="126" t="s">
        <v>402</v>
      </c>
      <c r="C19" s="126" t="s">
        <v>371</v>
      </c>
      <c r="D19" s="126" t="s">
        <v>429</v>
      </c>
      <c r="E19" s="126" t="s">
        <v>428</v>
      </c>
      <c r="F19" s="126"/>
      <c r="G19" s="126" t="s">
        <v>76</v>
      </c>
      <c r="H19" s="126">
        <v>153</v>
      </c>
      <c r="I19" s="136">
        <v>1719</v>
      </c>
    </row>
    <row r="20" spans="1:9">
      <c r="A20" s="126">
        <v>1.3</v>
      </c>
      <c r="B20" s="126" t="s">
        <v>424</v>
      </c>
      <c r="C20" s="126" t="s">
        <v>371</v>
      </c>
      <c r="D20" s="126" t="s">
        <v>430</v>
      </c>
      <c r="E20" s="126" t="s">
        <v>426</v>
      </c>
      <c r="F20" s="126"/>
      <c r="G20" s="126" t="s">
        <v>76</v>
      </c>
      <c r="H20" s="126">
        <v>84</v>
      </c>
      <c r="I20" s="136">
        <v>794</v>
      </c>
    </row>
    <row r="21" spans="1:9">
      <c r="A21" s="126">
        <v>1.3</v>
      </c>
      <c r="B21" s="126" t="s">
        <v>425</v>
      </c>
      <c r="C21" s="126" t="s">
        <v>371</v>
      </c>
      <c r="D21" s="126" t="s">
        <v>430</v>
      </c>
      <c r="E21" s="126" t="s">
        <v>427</v>
      </c>
      <c r="F21" s="126"/>
      <c r="G21" s="126" t="s">
        <v>76</v>
      </c>
      <c r="H21" s="126">
        <v>117</v>
      </c>
      <c r="I21" s="136">
        <v>1169</v>
      </c>
    </row>
    <row r="22" spans="1:9">
      <c r="A22" s="137"/>
      <c r="B22" s="138" t="s">
        <v>377</v>
      </c>
      <c r="C22" s="222"/>
      <c r="D22" s="139"/>
      <c r="H22" s="140">
        <f>SUM(H12:H21)</f>
        <v>6998</v>
      </c>
      <c r="I22" s="141">
        <f>SUM(I12:I21)</f>
        <v>92782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 filterMode="1"/>
  <dimension ref="A1:AN353"/>
  <sheetViews>
    <sheetView workbookViewId="0">
      <selection activeCell="A2" sqref="A2"/>
    </sheetView>
  </sheetViews>
  <sheetFormatPr defaultColWidth="9.140625" defaultRowHeight="15"/>
  <cols>
    <col min="1" max="2" width="12.85546875" style="9" customWidth="1"/>
    <col min="3" max="3" width="28" style="15" customWidth="1"/>
    <col min="4" max="4" width="73.7109375" style="15" customWidth="1"/>
    <col min="5" max="7" width="12" style="9" customWidth="1"/>
    <col min="8" max="8" width="10.140625" style="9" customWidth="1"/>
    <col min="9" max="10" width="8.7109375" style="9" customWidth="1"/>
    <col min="11" max="11" width="10" style="9" customWidth="1"/>
    <col min="12" max="12" width="16.28515625" style="74" customWidth="1"/>
    <col min="13" max="13" width="12.7109375" style="9" customWidth="1"/>
    <col min="14" max="14" width="17.140625" style="9" customWidth="1"/>
    <col min="15" max="15" width="17.140625" style="80" customWidth="1"/>
    <col min="16" max="16" width="17.7109375" style="9" customWidth="1"/>
    <col min="17" max="17" width="16.7109375" style="80" customWidth="1"/>
    <col min="18" max="18" width="16.7109375" style="9" customWidth="1"/>
    <col min="19" max="19" width="17.7109375" style="9" customWidth="1"/>
    <col min="20" max="21" width="16.7109375" style="9" customWidth="1"/>
    <col min="22" max="22" width="17.7109375" style="9" customWidth="1"/>
    <col min="23" max="24" width="16.7109375" style="9" customWidth="1"/>
    <col min="25" max="25" width="18.85546875" style="80" customWidth="1"/>
    <col min="26" max="26" width="19.7109375" style="13" customWidth="1"/>
    <col min="27" max="27" width="16.42578125" style="9" customWidth="1"/>
    <col min="28" max="28" width="16.42578125" style="80" customWidth="1"/>
    <col min="29" max="32" width="16.42578125" style="9" customWidth="1"/>
    <col min="33" max="33" width="16.42578125" style="80" customWidth="1"/>
    <col min="34" max="34" width="16.42578125" style="9" customWidth="1"/>
    <col min="35" max="35" width="16.42578125" style="80" customWidth="1"/>
    <col min="36" max="36" width="66.85546875" style="9" customWidth="1"/>
    <col min="37" max="37" width="60.7109375" style="9" customWidth="1"/>
    <col min="38" max="16384" width="9.140625" style="9"/>
  </cols>
  <sheetData>
    <row r="1" spans="1:40" ht="94.5">
      <c r="A1" s="28" t="str" cm="1">
        <f t="array" ref="A1:AK93">IF(ISBLANK(cargo_table),"",cargo_table)</f>
        <v>Cargo Item  respective WBS Level</v>
      </c>
      <c r="B1" s="28" t="str">
        <v>Work Package</v>
      </c>
      <c r="C1" s="29" t="str">
        <v>Item Description</v>
      </c>
      <c r="D1" s="30" t="str">
        <v>Contents &amp; Comments</v>
      </c>
      <c r="E1" s="28" t="str">
        <v>Length (in)</v>
      </c>
      <c r="F1" s="28" t="str">
        <v>Width (in)</v>
      </c>
      <c r="G1" s="28" t="str">
        <v>Height (in)</v>
      </c>
      <c r="H1" s="28" t="str">
        <v>Quantity</v>
      </c>
      <c r="I1" s="28" t="str">
        <v xml:space="preserve"> Cubic feet</v>
      </c>
      <c r="J1" s="28" t="str">
        <v>Unit weight (lbs)</v>
      </c>
      <c r="K1" s="28" t="str">
        <v>Total Weight (lbs) = quantity x unit weight</v>
      </c>
      <c r="L1" s="28" t="str">
        <v>Basis of Estimate</v>
      </c>
      <c r="M1" s="28" t="str">
        <v>Special Handling?</v>
      </c>
      <c r="N1" s="28" t="str">
        <v xml:space="preserve">Owner/Guardian institution </v>
      </c>
      <c r="O1" s="87" t="str">
        <v xml:space="preserve">Date of expected  or actual  completion </v>
      </c>
      <c r="P1" s="31" t="str">
        <v>Expected Route:  Owner - PTH or CHC</v>
      </c>
      <c r="Q1" s="97" t="str">
        <v xml:space="preserve">Date of expected or actual shipment </v>
      </c>
      <c r="R1" s="31" t="str">
        <v>Recommended Transportation Option</v>
      </c>
      <c r="S1" s="32" t="str">
        <v>Expected Route: PTH - MCM or CHC</v>
      </c>
      <c r="T1" s="32" t="str">
        <v xml:space="preserve">Date of expected or actual shipment </v>
      </c>
      <c r="U1" s="32" t="str">
        <v>Recommended Transportation Option</v>
      </c>
      <c r="V1" s="33" t="str">
        <v>Expected Route: CHC - MCM</v>
      </c>
      <c r="W1" s="33" t="str">
        <v xml:space="preserve">Date of expected or actual shipment </v>
      </c>
      <c r="X1" s="33" t="str">
        <v>Recommended Transportation Option</v>
      </c>
      <c r="Y1" s="87" t="str">
        <v>Date Item expected or arrived to MCM</v>
      </c>
      <c r="Z1" s="28" t="str">
        <v xml:space="preserve">Date of (planned) or actual shipment to SPA </v>
      </c>
      <c r="AA1" s="28" t="str">
        <v>Recommended LC-130 or SPOT</v>
      </c>
      <c r="AB1" s="87" t="str">
        <v>Date/Month for Items needed at South Pole</v>
      </c>
      <c r="AC1" s="28" t="str">
        <v>Critical Path</v>
      </c>
      <c r="AD1" s="28" t="str">
        <v>Intercontinental shipping</v>
      </c>
      <c r="AE1" s="28" t="str">
        <v>Intracontinental shipping</v>
      </c>
      <c r="AF1" s="28" t="str">
        <v>Validator 1
(SME)</v>
      </c>
      <c r="AG1" s="87" t="str">
        <v>Validation Date</v>
      </c>
      <c r="AH1" s="28" t="str">
        <v>Validator 2
(Logistics)</v>
      </c>
      <c r="AI1" s="87" t="str">
        <v>Validation Date</v>
      </c>
      <c r="AJ1" s="28" t="str">
        <v>Notes</v>
      </c>
      <c r="AK1" s="28" t="str">
        <v/>
      </c>
    </row>
    <row r="2" spans="1:40" ht="31.5">
      <c r="A2" s="10">
        <v>1.2</v>
      </c>
      <c r="B2" s="50" t="str">
        <v/>
      </c>
      <c r="C2" s="14" t="str">
        <v>Gen 1 - housed in 20' container</v>
      </c>
      <c r="D2" s="3" t="str">
        <v>Power generation unit 1 housed in 20' shipping container</v>
      </c>
      <c r="E2" s="4">
        <v>240</v>
      </c>
      <c r="F2" s="4">
        <v>96</v>
      </c>
      <c r="G2" s="4">
        <v>102</v>
      </c>
      <c r="H2" s="4">
        <v>1</v>
      </c>
      <c r="I2" s="4">
        <v>1360</v>
      </c>
      <c r="J2" s="4">
        <v>22000</v>
      </c>
      <c r="K2" s="4">
        <v>22000</v>
      </c>
      <c r="L2" s="4" t="str">
        <v>actual</v>
      </c>
      <c r="M2" s="4" t="str">
        <v/>
      </c>
      <c r="N2" s="163" t="str">
        <v xml:space="preserve"> U. Wisc. Madison</v>
      </c>
      <c r="O2" s="156" t="str">
        <v/>
      </c>
      <c r="P2" s="151" t="str">
        <v>In McMurdo</v>
      </c>
      <c r="Q2" s="169" t="str">
        <v>-</v>
      </c>
      <c r="R2" s="151" t="str">
        <v>-</v>
      </c>
      <c r="S2" s="152" t="str">
        <v>In McMurdo</v>
      </c>
      <c r="T2" s="153" t="str">
        <v>-</v>
      </c>
      <c r="U2" s="153" t="str">
        <v>-</v>
      </c>
      <c r="V2" s="154" t="str">
        <v>In McMurdo</v>
      </c>
      <c r="W2" s="155" t="str">
        <v>-</v>
      </c>
      <c r="X2" s="155" t="str">
        <v>-</v>
      </c>
      <c r="Y2" s="92" t="str">
        <v>In McMurdo</v>
      </c>
      <c r="Z2" s="157" t="str">
        <v/>
      </c>
      <c r="AA2" s="147" t="str">
        <v>SPoT</v>
      </c>
      <c r="AB2" s="156">
        <v>45261</v>
      </c>
      <c r="AC2" s="147" t="str">
        <v>Yes</v>
      </c>
      <c r="AD2" s="147" t="str">
        <v>In McMurdo</v>
      </c>
      <c r="AE2" s="147" t="str">
        <v>FY24 intra</v>
      </c>
      <c r="AF2" s="147" t="str">
        <v>D. Gibson</v>
      </c>
      <c r="AG2" s="156">
        <v>44475</v>
      </c>
      <c r="AH2" s="147" t="str">
        <v>I. McEwen</v>
      </c>
      <c r="AI2" s="156">
        <v>44475</v>
      </c>
      <c r="AJ2" s="10" t="str">
        <v>Will require crane for onload/offload  - use belly band to support container sidewalls during lift.</v>
      </c>
      <c r="AK2" s="147" t="str">
        <v/>
      </c>
    </row>
    <row r="3" spans="1:40" ht="47.25">
      <c r="A3" s="10">
        <v>1.2</v>
      </c>
      <c r="B3" s="50" t="str">
        <v/>
      </c>
      <c r="C3" s="14" t="str">
        <v>Gen 2 - housed in 20' container</v>
      </c>
      <c r="D3" s="3" t="str">
        <v>Power generation unit 2 housed in 20' shipping container</v>
      </c>
      <c r="E3" s="4">
        <v>240</v>
      </c>
      <c r="F3" s="4">
        <v>96</v>
      </c>
      <c r="G3" s="4">
        <v>102</v>
      </c>
      <c r="H3" s="4">
        <v>1</v>
      </c>
      <c r="I3" s="4">
        <v>1360</v>
      </c>
      <c r="J3" s="4">
        <v>22000</v>
      </c>
      <c r="K3" s="4">
        <v>22000</v>
      </c>
      <c r="L3" s="4" t="str">
        <v>actual</v>
      </c>
      <c r="M3" s="4" t="str">
        <v/>
      </c>
      <c r="N3" s="163" t="str">
        <v xml:space="preserve"> U. Wisc. Madison</v>
      </c>
      <c r="O3" s="156" t="str">
        <v/>
      </c>
      <c r="P3" s="151" t="str">
        <v>In McMurdo</v>
      </c>
      <c r="Q3" s="169" t="str">
        <v>-</v>
      </c>
      <c r="R3" s="151" t="str">
        <v>-</v>
      </c>
      <c r="S3" s="152" t="str">
        <v>In McMurdo</v>
      </c>
      <c r="T3" s="153" t="str">
        <v>-</v>
      </c>
      <c r="U3" s="153" t="str">
        <v>-</v>
      </c>
      <c r="V3" s="154" t="str">
        <v>In McMurdo</v>
      </c>
      <c r="W3" s="155" t="str">
        <v>-</v>
      </c>
      <c r="X3" s="155" t="str">
        <v>-</v>
      </c>
      <c r="Y3" s="92" t="str">
        <v>In McMurdo</v>
      </c>
      <c r="Z3" s="157" t="str">
        <v/>
      </c>
      <c r="AA3" s="147" t="str">
        <v>SPoT</v>
      </c>
      <c r="AB3" s="156">
        <v>44927</v>
      </c>
      <c r="AC3" s="147" t="str">
        <v>Yes</v>
      </c>
      <c r="AD3" s="147" t="str">
        <v>In McMurdo</v>
      </c>
      <c r="AE3" s="147" t="str">
        <v>FY23 intra</v>
      </c>
      <c r="AF3" s="147" t="str">
        <v>D. Gibson</v>
      </c>
      <c r="AG3" s="156">
        <v>44475</v>
      </c>
      <c r="AH3" s="147" t="str">
        <v>I. McEwen</v>
      </c>
      <c r="AI3" s="156">
        <v>44475</v>
      </c>
      <c r="AJ3" s="10" t="str">
        <v>Gens 2 &amp; 3 need to be tranferred from ISO2 sleds that are limited to use on improved surfaces only. Will require crane for onload/offload  - use belly band to support container sidewalls during lift.</v>
      </c>
      <c r="AK3" s="10" t="str">
        <v/>
      </c>
    </row>
    <row r="4" spans="1:40" ht="42.95" customHeight="1">
      <c r="A4" s="25">
        <v>1.2</v>
      </c>
      <c r="B4" s="48" t="str">
        <v/>
      </c>
      <c r="C4" s="14" t="str">
        <v>Gen 3 - housed in 20' container</v>
      </c>
      <c r="D4" s="3" t="str">
        <v>Power generation unit 3 housed in 20' shipping container</v>
      </c>
      <c r="E4" s="4">
        <v>240</v>
      </c>
      <c r="F4" s="4">
        <v>96</v>
      </c>
      <c r="G4" s="4">
        <v>102</v>
      </c>
      <c r="H4" s="23">
        <v>1</v>
      </c>
      <c r="I4" s="4">
        <v>1360</v>
      </c>
      <c r="J4" s="4">
        <v>22000</v>
      </c>
      <c r="K4" s="4">
        <v>22000</v>
      </c>
      <c r="L4" s="4" t="str">
        <v>actual</v>
      </c>
      <c r="M4" s="170" t="str">
        <v/>
      </c>
      <c r="N4" s="163" t="str">
        <v xml:space="preserve"> U. Wisc. Madison</v>
      </c>
      <c r="O4" s="156" t="str">
        <v/>
      </c>
      <c r="P4" s="151" t="str">
        <v>In McMurdo</v>
      </c>
      <c r="Q4" s="169" t="str">
        <v>-</v>
      </c>
      <c r="R4" s="151" t="str">
        <v>-</v>
      </c>
      <c r="S4" s="152" t="str">
        <v>In McMurdo</v>
      </c>
      <c r="T4" s="153" t="str">
        <v>-</v>
      </c>
      <c r="U4" s="153" t="str">
        <v>-</v>
      </c>
      <c r="V4" s="154" t="str">
        <v>In McMurdo</v>
      </c>
      <c r="W4" s="155" t="str">
        <v/>
      </c>
      <c r="X4" s="155" t="str">
        <v>-</v>
      </c>
      <c r="Y4" s="92" t="str">
        <v>In McMurdo</v>
      </c>
      <c r="Z4" s="157" t="str">
        <v/>
      </c>
      <c r="AA4" s="147" t="str">
        <v>SPoT</v>
      </c>
      <c r="AB4" s="156">
        <v>44896</v>
      </c>
      <c r="AC4" s="147" t="str">
        <v>Yes</v>
      </c>
      <c r="AD4" s="147" t="str">
        <v>In McMurdo</v>
      </c>
      <c r="AE4" s="147" t="str">
        <v>FY23 intra</v>
      </c>
      <c r="AF4" s="147" t="str">
        <v>D. Gibson</v>
      </c>
      <c r="AG4" s="156">
        <v>44475</v>
      </c>
      <c r="AH4" s="147" t="str">
        <v>I. McEwen</v>
      </c>
      <c r="AI4" s="156">
        <v>44475</v>
      </c>
      <c r="AJ4" s="10" t="str">
        <v>Gens 2 &amp; 3 need to be tranferred from ISO2 sleds that are limited to use on improved surfaces only. Will require crane for onload/offload  - use belly band to support container sidewalls during lift.</v>
      </c>
      <c r="AK4" s="147" t="str">
        <v/>
      </c>
    </row>
    <row r="5" spans="1:40" ht="34.5" customHeight="1">
      <c r="A5" s="163">
        <v>1.2</v>
      </c>
      <c r="B5" s="171" t="str">
        <v/>
      </c>
      <c r="C5" s="14" t="str">
        <v>287 Loader</v>
      </c>
      <c r="D5" s="14" t="str">
        <v>Required onsite early in FY23 for refit/pre-drill activity support unless ASC can supply dedicated loader for Upgrade use</v>
      </c>
      <c r="E5" s="10">
        <v>114</v>
      </c>
      <c r="F5" s="10">
        <v>77</v>
      </c>
      <c r="G5" s="10">
        <v>96</v>
      </c>
      <c r="H5" s="10">
        <v>1</v>
      </c>
      <c r="I5" s="4">
        <v>487.66666666666669</v>
      </c>
      <c r="J5" s="4">
        <v>10273</v>
      </c>
      <c r="K5" s="4">
        <v>10273</v>
      </c>
      <c r="L5" s="4" t="str">
        <v>actual</v>
      </c>
      <c r="M5" s="5" t="str">
        <v/>
      </c>
      <c r="N5" s="163" t="str">
        <v xml:space="preserve"> U. Wisc. Madison</v>
      </c>
      <c r="O5" s="156" t="str">
        <v/>
      </c>
      <c r="P5" s="151" t="str">
        <v>In McMurdo</v>
      </c>
      <c r="Q5" s="98">
        <v>43784</v>
      </c>
      <c r="R5" s="151" t="str">
        <v>Truck</v>
      </c>
      <c r="S5" s="152" t="str">
        <v>In McMurdo</v>
      </c>
      <c r="T5" s="153" t="str">
        <v>-</v>
      </c>
      <c r="U5" s="153" t="str">
        <v>-</v>
      </c>
      <c r="V5" s="154" t="str">
        <v>In McMurdo</v>
      </c>
      <c r="W5" s="155" t="str">
        <v>-</v>
      </c>
      <c r="X5" s="155" t="str">
        <v>-</v>
      </c>
      <c r="Y5" s="92" t="str">
        <v>In McMurdo</v>
      </c>
      <c r="Z5" s="157" t="str">
        <v/>
      </c>
      <c r="AA5" s="163" t="str">
        <v>LC-130/SPoT</v>
      </c>
      <c r="AB5" s="156">
        <v>44896</v>
      </c>
      <c r="AC5" s="147" t="str">
        <v>No*</v>
      </c>
      <c r="AD5" s="147" t="str">
        <v>In McMurdo</v>
      </c>
      <c r="AE5" s="147" t="str">
        <v>FY23 intra</v>
      </c>
      <c r="AF5" s="147" t="str">
        <v>D. Gibson</v>
      </c>
      <c r="AG5" s="156">
        <v>44476</v>
      </c>
      <c r="AH5" s="147" t="str">
        <v>I. McEwen</v>
      </c>
      <c r="AI5" s="156">
        <v>44476</v>
      </c>
      <c r="AJ5" s="52" t="str">
        <v>*Required onsite early in FY23 for refit/pre-drill activity support unless ASC can supply dedicated loader for Upgrade use</v>
      </c>
      <c r="AK5" s="147" t="str">
        <v/>
      </c>
    </row>
    <row r="6" spans="1:40" ht="44.1" customHeight="1">
      <c r="A6" s="174">
        <v>1.2</v>
      </c>
      <c r="B6" s="175" t="str">
        <v/>
      </c>
      <c r="C6" s="1" t="str">
        <v>Gen hoods Discharge Hoods - currently staged in McMurdo</v>
      </c>
      <c r="D6" s="176" t="str">
        <v>Generator air discharge hoods , sheet metal, loose - stored on berm at SPOTSA</v>
      </c>
      <c r="E6" s="4">
        <v>108</v>
      </c>
      <c r="F6" s="4">
        <v>53</v>
      </c>
      <c r="G6" s="4">
        <v>60</v>
      </c>
      <c r="H6" s="23">
        <v>2</v>
      </c>
      <c r="I6" s="4">
        <v>397.5</v>
      </c>
      <c r="J6" s="4">
        <v>330</v>
      </c>
      <c r="K6" s="4">
        <v>660</v>
      </c>
      <c r="L6" s="4" t="str">
        <v>actual</v>
      </c>
      <c r="M6" s="173" t="str">
        <v/>
      </c>
      <c r="N6" s="163" t="str">
        <v xml:space="preserve"> U. Wisc. Madison</v>
      </c>
      <c r="O6" s="156" t="str">
        <v/>
      </c>
      <c r="P6" s="151" t="str">
        <v>In McMurdo</v>
      </c>
      <c r="Q6" s="169" t="str">
        <v/>
      </c>
      <c r="R6" s="151" t="str">
        <v/>
      </c>
      <c r="S6" s="153" t="str">
        <v>In McMurdo</v>
      </c>
      <c r="T6" s="153" t="str">
        <v/>
      </c>
      <c r="U6" s="153" t="str">
        <v/>
      </c>
      <c r="V6" s="155" t="str">
        <v>In McMurdo</v>
      </c>
      <c r="W6" s="155" t="str">
        <v/>
      </c>
      <c r="X6" s="155" t="str">
        <v>-</v>
      </c>
      <c r="Y6" s="92" t="str">
        <v>In McMurdo</v>
      </c>
      <c r="Z6" s="157" t="str">
        <v/>
      </c>
      <c r="AA6" s="163" t="str">
        <v>LC-130/SPoT</v>
      </c>
      <c r="AB6" s="156">
        <v>45292</v>
      </c>
      <c r="AC6" s="147" t="str">
        <v>No</v>
      </c>
      <c r="AD6" s="147" t="str">
        <v>In McMurdo</v>
      </c>
      <c r="AE6" s="147" t="str">
        <v>FY24 intra</v>
      </c>
      <c r="AF6" s="147" t="str">
        <v>D. Gibson</v>
      </c>
      <c r="AG6" s="156">
        <v>44477</v>
      </c>
      <c r="AH6" s="147" t="str">
        <v>I. McEwen</v>
      </c>
      <c r="AI6" s="156">
        <v>44477</v>
      </c>
      <c r="AJ6" s="147" t="str">
        <v>Testing/limited operation of Gens can be accomplished without hoods - Hoods required for the drill season</v>
      </c>
      <c r="AK6" s="147" t="str">
        <v/>
      </c>
    </row>
    <row r="7" spans="1:40" ht="38.25" customHeight="1">
      <c r="A7" s="25">
        <v>1.2</v>
      </c>
      <c r="B7" s="48" t="str">
        <v/>
      </c>
      <c r="C7" s="3" t="str">
        <v>Firn Drill</v>
      </c>
      <c r="D7" s="3" t="str">
        <v xml:space="preserve">Bermed in McM - will require McM fork or crane support. </v>
      </c>
      <c r="E7" s="23">
        <v>264</v>
      </c>
      <c r="F7" s="23">
        <v>94</v>
      </c>
      <c r="G7" s="23">
        <v>97</v>
      </c>
      <c r="H7" s="23">
        <v>1</v>
      </c>
      <c r="I7" s="4">
        <v>1393.0277777777778</v>
      </c>
      <c r="J7" s="4">
        <v>12000</v>
      </c>
      <c r="K7" s="4">
        <v>12000</v>
      </c>
      <c r="L7" s="4" t="str">
        <v>actual</v>
      </c>
      <c r="M7" s="170" t="str">
        <v/>
      </c>
      <c r="N7" s="163" t="str">
        <v xml:space="preserve"> U. Wisc. Madison</v>
      </c>
      <c r="O7" s="156" t="str">
        <v/>
      </c>
      <c r="P7" s="151" t="str">
        <v>In McMurdo</v>
      </c>
      <c r="Q7" s="169" t="str">
        <v/>
      </c>
      <c r="R7" s="151" t="str">
        <v/>
      </c>
      <c r="S7" s="153" t="str">
        <v>In McMurdo</v>
      </c>
      <c r="T7" s="153" t="str">
        <v>-</v>
      </c>
      <c r="U7" s="153" t="str">
        <v>-</v>
      </c>
      <c r="V7" s="155" t="str">
        <v>In McMurdo</v>
      </c>
      <c r="W7" s="155" t="str">
        <v>-</v>
      </c>
      <c r="X7" s="155" t="str">
        <v>-</v>
      </c>
      <c r="Y7" s="92" t="str">
        <v>In McMurdo</v>
      </c>
      <c r="Z7" s="157" t="str">
        <v/>
      </c>
      <c r="AA7" s="163" t="str">
        <v>LC-130/SPoT</v>
      </c>
      <c r="AB7" s="156">
        <v>45261</v>
      </c>
      <c r="AC7" s="147" t="str">
        <v>Yes</v>
      </c>
      <c r="AD7" s="147" t="str">
        <v>In McMurdo</v>
      </c>
      <c r="AE7" s="147" t="str">
        <v>FY24 intra</v>
      </c>
      <c r="AF7" s="147" t="str">
        <v>D. Gibson</v>
      </c>
      <c r="AG7" s="156">
        <v>44477</v>
      </c>
      <c r="AH7" s="147" t="str">
        <v>I. McEwen</v>
      </c>
      <c r="AI7" s="156">
        <v>44477</v>
      </c>
      <c r="AJ7" s="147" t="str">
        <v>Bermed in McMurdo - SPOTSA</v>
      </c>
      <c r="AK7" s="147" t="str">
        <v/>
      </c>
    </row>
    <row r="8" spans="1:40" ht="31.5">
      <c r="A8" s="10">
        <v>1.2</v>
      </c>
      <c r="B8" s="50" t="str">
        <v/>
      </c>
      <c r="C8" s="14" t="str">
        <v>Firn Drill Components - 1</v>
      </c>
      <c r="D8" s="14" t="str">
        <v xml:space="preserve">Firn drill sheave. Required Field Season 2 for final refit &amp; functional testing </v>
      </c>
      <c r="E8" s="4">
        <v>97</v>
      </c>
      <c r="F8" s="4">
        <v>44</v>
      </c>
      <c r="G8" s="4">
        <v>63</v>
      </c>
      <c r="H8" s="4">
        <v>1</v>
      </c>
      <c r="I8" s="4">
        <v>155.60416666666666</v>
      </c>
      <c r="J8" s="4">
        <v>920</v>
      </c>
      <c r="K8" s="4">
        <v>920</v>
      </c>
      <c r="L8" s="4" t="str">
        <v>actual</v>
      </c>
      <c r="M8" s="4" t="str">
        <v/>
      </c>
      <c r="N8" s="163" t="str">
        <v xml:space="preserve"> U. Wisc. Madison</v>
      </c>
      <c r="O8" s="156" t="str">
        <v/>
      </c>
      <c r="P8" s="151" t="str">
        <v>In McMurdo</v>
      </c>
      <c r="Q8" s="169" t="str">
        <v>-</v>
      </c>
      <c r="R8" s="151" t="str">
        <v>-</v>
      </c>
      <c r="S8" s="153" t="str">
        <v>In McMurdo</v>
      </c>
      <c r="T8" s="153" t="str">
        <v>-</v>
      </c>
      <c r="U8" s="153" t="str">
        <v>-</v>
      </c>
      <c r="V8" s="154" t="str">
        <v>In McMurdo</v>
      </c>
      <c r="W8" s="155" t="str">
        <v>-</v>
      </c>
      <c r="X8" s="155" t="str">
        <v>-</v>
      </c>
      <c r="Y8" s="92" t="str">
        <v>In McMurdo</v>
      </c>
      <c r="Z8" s="157" t="str">
        <v/>
      </c>
      <c r="AA8" s="163" t="str">
        <v>LC-130/SPoT</v>
      </c>
      <c r="AB8" s="156">
        <v>45261</v>
      </c>
      <c r="AC8" s="147" t="str">
        <v>Yes</v>
      </c>
      <c r="AD8" s="147" t="str">
        <v>In McMurdo</v>
      </c>
      <c r="AE8" s="147" t="str">
        <v>FY24 intra</v>
      </c>
      <c r="AF8" s="147" t="str">
        <v>D. Gibson</v>
      </c>
      <c r="AG8" s="156">
        <v>44477</v>
      </c>
      <c r="AH8" s="147" t="str">
        <v>I. McEwen</v>
      </c>
      <c r="AI8" s="156">
        <v>44477</v>
      </c>
      <c r="AJ8" s="147" t="str">
        <v/>
      </c>
      <c r="AK8" s="147" t="str">
        <v/>
      </c>
    </row>
    <row r="9" spans="1:40" ht="31.5">
      <c r="A9" s="10">
        <v>1.2</v>
      </c>
      <c r="B9" s="50" t="str">
        <v/>
      </c>
      <c r="C9" s="14" t="str">
        <v>Firn Drill Components - 2</v>
      </c>
      <c r="D9" s="14" t="str">
        <v xml:space="preserve">Firn drill drillhead. Required Field Season 2 for final refit &amp; functional testing </v>
      </c>
      <c r="E9" s="4">
        <v>125</v>
      </c>
      <c r="F9" s="4">
        <v>33</v>
      </c>
      <c r="G9" s="4">
        <v>37</v>
      </c>
      <c r="H9" s="4">
        <v>1</v>
      </c>
      <c r="I9" s="4">
        <v>88.324652777777771</v>
      </c>
      <c r="J9" s="4">
        <v>1048</v>
      </c>
      <c r="K9" s="4">
        <v>1048</v>
      </c>
      <c r="L9" s="4" t="str">
        <v>actual</v>
      </c>
      <c r="M9" s="4" t="str">
        <v/>
      </c>
      <c r="N9" s="163" t="str">
        <v xml:space="preserve"> U. Wisc. Madison</v>
      </c>
      <c r="O9" s="156" t="str">
        <v/>
      </c>
      <c r="P9" s="151" t="str">
        <v>In McMurdo</v>
      </c>
      <c r="Q9" s="169" t="str">
        <v>-</v>
      </c>
      <c r="R9" s="151" t="str">
        <v>-</v>
      </c>
      <c r="S9" s="153" t="str">
        <v>In McMurdo</v>
      </c>
      <c r="T9" s="153" t="str">
        <v>-</v>
      </c>
      <c r="U9" s="153" t="str">
        <v>-</v>
      </c>
      <c r="V9" s="154" t="str">
        <v>In McMurdo</v>
      </c>
      <c r="W9" s="155" t="str">
        <v>-</v>
      </c>
      <c r="X9" s="155" t="str">
        <v>-</v>
      </c>
      <c r="Y9" s="92" t="str">
        <v>In McMurdo</v>
      </c>
      <c r="Z9" s="157" t="str">
        <v/>
      </c>
      <c r="AA9" s="163" t="str">
        <v>LC-130/SPoT</v>
      </c>
      <c r="AB9" s="156">
        <v>45261</v>
      </c>
      <c r="AC9" s="147" t="str">
        <v>Yes</v>
      </c>
      <c r="AD9" s="147" t="str">
        <v>In McMurdo</v>
      </c>
      <c r="AE9" s="147" t="str">
        <v>FY24 intra</v>
      </c>
      <c r="AF9" s="147" t="str">
        <v>D. Gibson</v>
      </c>
      <c r="AG9" s="156">
        <v>44477</v>
      </c>
      <c r="AH9" s="147" t="str">
        <v>I. McEwen</v>
      </c>
      <c r="AI9" s="156">
        <v>44477</v>
      </c>
      <c r="AJ9" s="147" t="str">
        <v/>
      </c>
      <c r="AK9" s="147" t="str">
        <v/>
      </c>
    </row>
    <row r="10" spans="1:40" s="95" customFormat="1" ht="31.5" customHeight="1">
      <c r="A10" s="25">
        <v>1.2</v>
      </c>
      <c r="B10" s="48" t="str">
        <v/>
      </c>
      <c r="C10" s="3" t="str">
        <v>Weight stack and crates</v>
      </c>
      <c r="D10" s="3" t="str">
        <v>Bermed in McM - will require McM fork support. Drill head weight stack and remaining bermed crates at SPoTSA</v>
      </c>
      <c r="E10" s="23">
        <v>120</v>
      </c>
      <c r="F10" s="23">
        <v>48</v>
      </c>
      <c r="G10" s="23">
        <v>48</v>
      </c>
      <c r="H10" s="23">
        <v>1</v>
      </c>
      <c r="I10" s="4">
        <v>160</v>
      </c>
      <c r="J10" s="4">
        <v>600</v>
      </c>
      <c r="K10" s="4">
        <v>600</v>
      </c>
      <c r="L10" s="4" t="str">
        <v>actual</v>
      </c>
      <c r="M10" s="170" t="str">
        <v/>
      </c>
      <c r="N10" s="163" t="str">
        <v xml:space="preserve"> U. Wisc. Madison</v>
      </c>
      <c r="O10" s="156" t="str">
        <v/>
      </c>
      <c r="P10" s="151" t="str">
        <v>In McMurdo</v>
      </c>
      <c r="Q10" s="169" t="str">
        <v/>
      </c>
      <c r="R10" s="151" t="str">
        <v/>
      </c>
      <c r="S10" s="153" t="str">
        <v>In McMurdo</v>
      </c>
      <c r="T10" s="153" t="str">
        <v>-</v>
      </c>
      <c r="U10" s="153" t="str">
        <v>-</v>
      </c>
      <c r="V10" s="155" t="str">
        <v>In McMurdo</v>
      </c>
      <c r="W10" s="155" t="str">
        <v>-</v>
      </c>
      <c r="X10" s="155" t="str">
        <v>-</v>
      </c>
      <c r="Y10" s="92" t="str">
        <v>In McMurdo</v>
      </c>
      <c r="Z10" s="157" t="str">
        <v/>
      </c>
      <c r="AA10" s="163" t="str">
        <v>LC-130/SPoT</v>
      </c>
      <c r="AB10" s="156">
        <v>45275</v>
      </c>
      <c r="AC10" s="147" t="str">
        <v>No</v>
      </c>
      <c r="AD10" s="147" t="str">
        <v>In McMurdo</v>
      </c>
      <c r="AE10" s="147" t="str">
        <v>FY24 intra</v>
      </c>
      <c r="AF10" s="147" t="str">
        <v>D. Gibson</v>
      </c>
      <c r="AG10" s="156">
        <v>44477</v>
      </c>
      <c r="AH10" s="147" t="str">
        <v>I. McEwen</v>
      </c>
      <c r="AI10" s="156">
        <v>44477</v>
      </c>
      <c r="AJ10" s="147" t="str">
        <v>Bermed in McMurdo - SPOTSA on UNL flatrack</v>
      </c>
      <c r="AK10" s="147" t="str">
        <v/>
      </c>
      <c r="AL10" s="9"/>
      <c r="AM10" s="9"/>
      <c r="AN10" s="9"/>
    </row>
    <row r="11" spans="1:40" ht="44.1" customHeight="1">
      <c r="A11" s="25">
        <v>1.2</v>
      </c>
      <c r="B11" s="48" t="str">
        <v/>
      </c>
      <c r="C11" s="3" t="str">
        <v>Fuel Tower</v>
      </c>
      <c r="D11" s="3" t="str">
        <v xml:space="preserve">Bermed in McM - will require McM fork or crane support. </v>
      </c>
      <c r="E11" s="23">
        <v>96</v>
      </c>
      <c r="F11" s="23">
        <v>72</v>
      </c>
      <c r="G11" s="23">
        <v>120</v>
      </c>
      <c r="H11" s="23">
        <v>1</v>
      </c>
      <c r="I11" s="4">
        <v>480</v>
      </c>
      <c r="J11" s="4">
        <v>1500</v>
      </c>
      <c r="K11" s="4">
        <v>1500</v>
      </c>
      <c r="L11" s="4" t="str">
        <v>actual</v>
      </c>
      <c r="M11" s="170" t="str">
        <v/>
      </c>
      <c r="N11" s="163" t="str">
        <v xml:space="preserve"> U. Wisc. Madison</v>
      </c>
      <c r="O11" s="156" t="str">
        <v/>
      </c>
      <c r="P11" s="151" t="str">
        <v>In McMurdo</v>
      </c>
      <c r="Q11" s="169" t="str">
        <v>-</v>
      </c>
      <c r="R11" s="151" t="str">
        <v>-</v>
      </c>
      <c r="S11" s="153" t="str">
        <v>In McMurdo</v>
      </c>
      <c r="T11" s="153" t="str">
        <v>-</v>
      </c>
      <c r="U11" s="153" t="str">
        <v>-</v>
      </c>
      <c r="V11" s="155" t="str">
        <v>In McMurdo</v>
      </c>
      <c r="W11" s="155" t="str">
        <v>-</v>
      </c>
      <c r="X11" s="155" t="str">
        <v>-</v>
      </c>
      <c r="Y11" s="92" t="str">
        <v>In McMurdo</v>
      </c>
      <c r="Z11" s="157" t="str">
        <v/>
      </c>
      <c r="AA11" s="163" t="str">
        <v>LC-130/SPoT</v>
      </c>
      <c r="AB11" s="156">
        <v>44927</v>
      </c>
      <c r="AC11" s="147" t="str">
        <v>Yes</v>
      </c>
      <c r="AD11" s="147" t="str">
        <v>In McMurdo</v>
      </c>
      <c r="AE11" s="147" t="str">
        <v>FY23 intra</v>
      </c>
      <c r="AF11" s="147" t="str">
        <v>D. Gibson</v>
      </c>
      <c r="AG11" s="156">
        <v>44477</v>
      </c>
      <c r="AH11" s="147" t="str">
        <v>I. McEwen</v>
      </c>
      <c r="AI11" s="156">
        <v>44477</v>
      </c>
      <c r="AJ11" s="147" t="str">
        <v>Bermed in McMurdo - SPOTSA on UNL flatrack - overland shipment preferred due to complexities of air transport certification - can be laid on side once drained</v>
      </c>
      <c r="AK11" s="147" t="str">
        <v/>
      </c>
    </row>
    <row r="12" spans="1:40" ht="47.25">
      <c r="A12" s="25">
        <v>1.2</v>
      </c>
      <c r="B12" s="48" t="str">
        <v/>
      </c>
      <c r="C12" s="3" t="str">
        <v>HPU 1</v>
      </c>
      <c r="D12" s="3" t="str">
        <v>HPU 1 (University of Nebraska - Lincoln asset) - 40' container housing heating plant on ISO sled</v>
      </c>
      <c r="E12" s="23">
        <v>480</v>
      </c>
      <c r="F12" s="23">
        <v>96</v>
      </c>
      <c r="G12" s="23">
        <v>102</v>
      </c>
      <c r="H12" s="23">
        <v>1</v>
      </c>
      <c r="I12" s="4">
        <v>2720</v>
      </c>
      <c r="J12" s="4">
        <v>28000</v>
      </c>
      <c r="K12" s="4">
        <v>28000</v>
      </c>
      <c r="L12" s="4" t="str">
        <v>actual</v>
      </c>
      <c r="M12" s="170" t="str">
        <v/>
      </c>
      <c r="N12" s="163" t="str">
        <v xml:space="preserve"> U. Wisc. Madison</v>
      </c>
      <c r="O12" s="156" t="str">
        <v/>
      </c>
      <c r="P12" s="151" t="str">
        <v>In McMurdo</v>
      </c>
      <c r="Q12" s="169" t="str">
        <v/>
      </c>
      <c r="R12" s="151" t="str">
        <v/>
      </c>
      <c r="S12" s="153" t="str">
        <v>In McMurdo</v>
      </c>
      <c r="T12" s="153" t="str">
        <v>-</v>
      </c>
      <c r="U12" s="153" t="str">
        <v>-</v>
      </c>
      <c r="V12" s="155" t="str">
        <v>In McMurdo</v>
      </c>
      <c r="W12" s="155" t="str">
        <v>-</v>
      </c>
      <c r="X12" s="155" t="str">
        <v>-</v>
      </c>
      <c r="Y12" s="92" t="str">
        <v>In McMurdo</v>
      </c>
      <c r="Z12" s="157" t="str">
        <v/>
      </c>
      <c r="AA12" s="147" t="str">
        <v>SPoT</v>
      </c>
      <c r="AB12" s="156">
        <v>45292</v>
      </c>
      <c r="AC12" s="147" t="str">
        <v>Yes</v>
      </c>
      <c r="AD12" s="147" t="str">
        <v>In McMurdo</v>
      </c>
      <c r="AE12" s="147" t="str">
        <v>FY24 intra</v>
      </c>
      <c r="AF12" s="147" t="str">
        <v>D. Gibson</v>
      </c>
      <c r="AG12" s="156">
        <v>44477</v>
      </c>
      <c r="AH12" s="147" t="str">
        <v>I. McEwen</v>
      </c>
      <c r="AI12" s="156">
        <v>44477</v>
      </c>
      <c r="AJ12" s="147" t="str">
        <v xml:space="preserve">HPU 1 integration with Rodwell system required before drill season on it's own sled which will require evaluation and repair - Stored at SPOTSA </v>
      </c>
      <c r="AK12" s="147" t="str">
        <v/>
      </c>
    </row>
    <row r="13" spans="1:40" s="95" customFormat="1" ht="31.5" hidden="1" customHeight="1" thickBot="1">
      <c r="A13" s="53" t="str">
        <v/>
      </c>
      <c r="B13" s="53" t="str">
        <v/>
      </c>
      <c r="C13" s="54" t="str">
        <v>McMurdo totals:</v>
      </c>
      <c r="D13" s="55" t="str">
        <v/>
      </c>
      <c r="E13" s="44" t="str">
        <v/>
      </c>
      <c r="F13" s="44" t="str">
        <v/>
      </c>
      <c r="G13" s="44" t="str">
        <v>TEU=&gt;</v>
      </c>
      <c r="H13" s="56">
        <v>10.464415193160601</v>
      </c>
      <c r="I13" s="57">
        <v>9962.1232638888905</v>
      </c>
      <c r="J13" s="57" t="str">
        <v/>
      </c>
      <c r="K13" s="44">
        <v>121001</v>
      </c>
      <c r="L13" s="44" t="str">
        <v/>
      </c>
      <c r="M13" s="44" t="str">
        <v/>
      </c>
      <c r="N13" s="58" t="str">
        <v/>
      </c>
      <c r="O13" s="77" t="str">
        <v/>
      </c>
      <c r="P13" s="59" t="str">
        <v/>
      </c>
      <c r="Q13" s="77" t="str">
        <v/>
      </c>
      <c r="R13" s="60" t="str">
        <v/>
      </c>
      <c r="S13" s="59" t="str">
        <v/>
      </c>
      <c r="T13" s="60" t="str">
        <v/>
      </c>
      <c r="U13" s="60" t="str">
        <v/>
      </c>
      <c r="V13" s="59" t="str">
        <v/>
      </c>
      <c r="W13" s="60" t="str">
        <v/>
      </c>
      <c r="X13" s="60" t="str">
        <v/>
      </c>
      <c r="Y13" s="77" t="str">
        <v/>
      </c>
      <c r="Z13" s="60" t="str">
        <v/>
      </c>
      <c r="AA13" s="60" t="str">
        <v/>
      </c>
      <c r="AB13" s="77" t="str">
        <v/>
      </c>
      <c r="AC13" s="59" t="str">
        <v/>
      </c>
      <c r="AD13" s="77" t="str">
        <v/>
      </c>
      <c r="AE13" s="59" t="str">
        <v/>
      </c>
      <c r="AF13" s="59" t="str">
        <v/>
      </c>
      <c r="AG13" s="59" t="str">
        <v/>
      </c>
      <c r="AH13" s="59" t="str">
        <v/>
      </c>
      <c r="AI13" s="59" t="str">
        <v/>
      </c>
      <c r="AJ13" s="59" t="str">
        <v/>
      </c>
      <c r="AK13" s="59" t="str">
        <v/>
      </c>
      <c r="AL13" s="11"/>
      <c r="AM13" s="11"/>
      <c r="AN13" s="11"/>
    </row>
    <row r="14" spans="1:40" ht="63" hidden="1">
      <c r="A14" s="24">
        <v>1.2</v>
      </c>
      <c r="B14" s="50" t="str">
        <v/>
      </c>
      <c r="C14" s="17" t="str">
        <v>Container Ski Stack (comprised of 5 sleds) -  currently staged in Pt. Hueneme</v>
      </c>
      <c r="D14" s="17" t="str">
        <v>Five sets of aluminum skis for 20' containers - stacked. Aluminum skis for drill containers. Required onsite for local movement of Gens and PDM.</v>
      </c>
      <c r="E14" s="22">
        <v>240</v>
      </c>
      <c r="F14" s="22">
        <v>96</v>
      </c>
      <c r="G14" s="22">
        <v>96</v>
      </c>
      <c r="H14" s="22">
        <v>1</v>
      </c>
      <c r="I14" s="22">
        <v>1280</v>
      </c>
      <c r="J14" s="22">
        <v>4255</v>
      </c>
      <c r="K14" s="4">
        <v>4255</v>
      </c>
      <c r="L14" s="22" t="str">
        <v>actual</v>
      </c>
      <c r="M14" s="22" t="str">
        <v/>
      </c>
      <c r="N14" s="24" t="str">
        <v xml:space="preserve"> U. Wisc. Madison</v>
      </c>
      <c r="O14" s="100" t="str">
        <v/>
      </c>
      <c r="P14" s="151" t="str">
        <v>Already at PTH</v>
      </c>
      <c r="Q14" s="98">
        <v>44211</v>
      </c>
      <c r="R14" s="151" t="str">
        <v>Truck</v>
      </c>
      <c r="S14" s="152" t="str">
        <v>PTH - MCM</v>
      </c>
      <c r="T14" s="12" t="str">
        <v/>
      </c>
      <c r="U14" s="153" t="str">
        <v>USAP Vessel</v>
      </c>
      <c r="V14" s="154" t="str">
        <v>USAP Vessel</v>
      </c>
      <c r="W14" s="155" t="str">
        <v>-</v>
      </c>
      <c r="X14" s="155" t="str">
        <v>-</v>
      </c>
      <c r="Y14" s="104">
        <v>44598</v>
      </c>
      <c r="Z14" s="157" t="str">
        <v/>
      </c>
      <c r="AA14" s="163" t="str">
        <v>LC-130/SPoT</v>
      </c>
      <c r="AB14" s="156">
        <v>44910</v>
      </c>
      <c r="AC14" s="147" t="str">
        <v>No*</v>
      </c>
      <c r="AD14" s="147" t="str">
        <v>FY22 inter</v>
      </c>
      <c r="AE14" s="147" t="str">
        <v>FY23 intra</v>
      </c>
      <c r="AF14" s="147" t="str">
        <v>D. Gibson</v>
      </c>
      <c r="AG14" s="147">
        <v>44477</v>
      </c>
      <c r="AH14" s="147" t="str">
        <v>I. McEwen</v>
      </c>
      <c r="AI14" s="147">
        <v>44477</v>
      </c>
      <c r="AJ14" s="147" t="str">
        <v>*While this shipment is not on the critical path additional ASC crane support will be required to overcome delayed arrival or sleds furnished from the South Pole inventory</v>
      </c>
      <c r="AK14" s="147" t="str">
        <v/>
      </c>
    </row>
    <row r="15" spans="1:40" ht="47.25" hidden="1">
      <c r="A15" s="10">
        <v>1.2</v>
      </c>
      <c r="B15" s="50" t="str">
        <v/>
      </c>
      <c r="C15" s="14" t="str">
        <v>Generator Intake Hood - currently staged in Pt. Hueneme</v>
      </c>
      <c r="D15" s="14" t="str">
        <v>Light weight large volume sheet metal stacks for generator ventilation</v>
      </c>
      <c r="E15" s="4">
        <v>174</v>
      </c>
      <c r="F15" s="4">
        <v>53</v>
      </c>
      <c r="G15" s="4">
        <v>96</v>
      </c>
      <c r="H15" s="4">
        <v>3</v>
      </c>
      <c r="I15" s="22">
        <v>1537</v>
      </c>
      <c r="J15" s="22">
        <v>586.66666666666663</v>
      </c>
      <c r="K15" s="4">
        <v>1760</v>
      </c>
      <c r="L15" s="22" t="str">
        <v>actual</v>
      </c>
      <c r="M15" s="168" t="str">
        <v/>
      </c>
      <c r="N15" s="163" t="str">
        <v xml:space="preserve"> U. Wisc. Madison</v>
      </c>
      <c r="O15" s="156" t="str">
        <v/>
      </c>
      <c r="P15" s="151" t="str">
        <v>Already at PTH</v>
      </c>
      <c r="Q15" s="98">
        <v>44159</v>
      </c>
      <c r="R15" s="151" t="str">
        <v>Truck</v>
      </c>
      <c r="S15" s="152" t="str">
        <v>PTH - MCM</v>
      </c>
      <c r="T15" s="12" t="str">
        <v/>
      </c>
      <c r="U15" s="153" t="str">
        <v>USAP Vessel</v>
      </c>
      <c r="V15" s="154" t="str">
        <v>USAP Vessel</v>
      </c>
      <c r="W15" s="155" t="str">
        <v>-</v>
      </c>
      <c r="X15" s="155" t="str">
        <v>-</v>
      </c>
      <c r="Y15" s="104">
        <v>44963</v>
      </c>
      <c r="Z15" s="157" t="str">
        <v/>
      </c>
      <c r="AA15" s="147" t="str">
        <v>LC-130/SPoT</v>
      </c>
      <c r="AB15" s="156">
        <v>45292</v>
      </c>
      <c r="AC15" s="147" t="str">
        <v>Yes</v>
      </c>
      <c r="AD15" s="147" t="str">
        <v>FY23 inter</v>
      </c>
      <c r="AE15" s="147" t="str">
        <v>FY24 intra</v>
      </c>
      <c r="AF15" s="61" t="str">
        <v>D. Gibson</v>
      </c>
      <c r="AG15" s="61">
        <v>44477</v>
      </c>
      <c r="AH15" s="61" t="str">
        <v>I. McEwen</v>
      </c>
      <c r="AI15" s="61">
        <v>44477</v>
      </c>
      <c r="AJ15" s="147" t="str">
        <v/>
      </c>
      <c r="AK15" s="147" t="str">
        <v/>
      </c>
    </row>
    <row r="16" spans="1:40" ht="47.25" hidden="1">
      <c r="A16" s="10">
        <v>1.2</v>
      </c>
      <c r="B16" s="50" t="str">
        <v/>
      </c>
      <c r="C16" s="14" t="str">
        <v>Generator Discharge Hoods - currently staged in Pt. Hueneme</v>
      </c>
      <c r="D16" s="14" t="str">
        <v>Light weight large volume sheet metal stacks for generator ventilation</v>
      </c>
      <c r="E16" s="4">
        <v>108</v>
      </c>
      <c r="F16" s="4">
        <v>53</v>
      </c>
      <c r="G16" s="4">
        <v>60</v>
      </c>
      <c r="H16" s="4">
        <v>2</v>
      </c>
      <c r="I16" s="22">
        <v>397.5</v>
      </c>
      <c r="J16" s="22">
        <v>1210</v>
      </c>
      <c r="K16" s="4">
        <v>2420</v>
      </c>
      <c r="L16" s="22" t="str">
        <v>actual</v>
      </c>
      <c r="M16" s="168" t="str">
        <v/>
      </c>
      <c r="N16" s="163" t="str">
        <v xml:space="preserve"> U. Wisc. Madison</v>
      </c>
      <c r="O16" s="156" t="str">
        <v/>
      </c>
      <c r="P16" s="151" t="str">
        <v>Already at PTH</v>
      </c>
      <c r="Q16" s="98">
        <v>44159</v>
      </c>
      <c r="R16" s="151" t="str">
        <v>Truck</v>
      </c>
      <c r="S16" s="152" t="str">
        <v>PTH - MCM</v>
      </c>
      <c r="T16" s="12" t="str">
        <v/>
      </c>
      <c r="U16" s="153" t="str">
        <v>USAP Vessel</v>
      </c>
      <c r="V16" s="154" t="str">
        <v>USAP Vessel</v>
      </c>
      <c r="W16" s="155" t="str">
        <v>-</v>
      </c>
      <c r="X16" s="155" t="str">
        <v>-</v>
      </c>
      <c r="Y16" s="104">
        <v>44963</v>
      </c>
      <c r="Z16" s="157" t="str">
        <v/>
      </c>
      <c r="AA16" s="147" t="str">
        <v>LC-130/SPoT</v>
      </c>
      <c r="AB16" s="156">
        <v>45292</v>
      </c>
      <c r="AC16" s="147" t="str">
        <v>Yes</v>
      </c>
      <c r="AD16" s="147" t="str">
        <v>FY23 inter</v>
      </c>
      <c r="AE16" s="147" t="str">
        <v>FY24 intra</v>
      </c>
      <c r="AF16" s="61" t="str">
        <v>D. Gibson</v>
      </c>
      <c r="AG16" s="61">
        <v>44477</v>
      </c>
      <c r="AH16" s="61" t="str">
        <v>I. McEwen</v>
      </c>
      <c r="AI16" s="61">
        <v>44477</v>
      </c>
      <c r="AJ16" s="147" t="str">
        <v/>
      </c>
      <c r="AK16" s="147" t="str">
        <v/>
      </c>
    </row>
    <row r="17" spans="1:40" ht="34.35" hidden="1" customHeight="1">
      <c r="A17" s="10">
        <v>1.2</v>
      </c>
      <c r="B17" s="50" t="str">
        <v/>
      </c>
      <c r="C17" s="17" t="str">
        <v>Drill Hose  - currently staged in Pt. Hueneme</v>
      </c>
      <c r="D17" s="14" t="str">
        <v>Drill hose - 9 Spools - 348 cf / 3532 lbs each - Shipped from Italy</v>
      </c>
      <c r="E17" s="4">
        <v>92</v>
      </c>
      <c r="F17" s="4">
        <v>92</v>
      </c>
      <c r="G17" s="4">
        <v>70.5</v>
      </c>
      <c r="H17" s="4">
        <v>9</v>
      </c>
      <c r="I17" s="22">
        <v>3107.875</v>
      </c>
      <c r="J17" s="22">
        <v>3531.5555555555557</v>
      </c>
      <c r="K17" s="4">
        <v>31784</v>
      </c>
      <c r="L17" s="22" t="str">
        <v>actual</v>
      </c>
      <c r="M17" s="168" t="str">
        <v/>
      </c>
      <c r="N17" s="163" t="str">
        <v xml:space="preserve"> U. Wisc. Madison</v>
      </c>
      <c r="O17" s="156" t="str">
        <v/>
      </c>
      <c r="P17" s="151" t="str">
        <v>Already at PTH</v>
      </c>
      <c r="Q17" s="98">
        <v>44058</v>
      </c>
      <c r="R17" s="151" t="str">
        <v>Truck</v>
      </c>
      <c r="S17" s="152" t="str">
        <v>PTH - MCM</v>
      </c>
      <c r="T17" s="12" t="str">
        <v/>
      </c>
      <c r="U17" s="153" t="str">
        <v>USAP Vessel</v>
      </c>
      <c r="V17" s="154" t="str">
        <v>USAP Vessel</v>
      </c>
      <c r="W17" s="155" t="str">
        <v>-</v>
      </c>
      <c r="X17" s="155" t="str">
        <v>-</v>
      </c>
      <c r="Y17" s="104">
        <v>44963</v>
      </c>
      <c r="Z17" s="157" t="str">
        <v/>
      </c>
      <c r="AA17" s="163" t="str">
        <v>LC-130/SPoT</v>
      </c>
      <c r="AB17" s="156">
        <v>45292</v>
      </c>
      <c r="AC17" s="147" t="str">
        <v>Yes</v>
      </c>
      <c r="AD17" s="147" t="str">
        <v>FY23 inter</v>
      </c>
      <c r="AE17" s="147" t="str">
        <v>FY24 intra</v>
      </c>
      <c r="AF17" s="61" t="str">
        <v>D. Gibson</v>
      </c>
      <c r="AG17" s="61">
        <v>44477</v>
      </c>
      <c r="AH17" s="61" t="str">
        <v>I. McEwen</v>
      </c>
      <c r="AI17" s="61">
        <v>44477</v>
      </c>
      <c r="AJ17" s="147" t="str">
        <v>Hose to be installed on Main Supply Hose Reel upon arrival at Pole</v>
      </c>
      <c r="AK17" s="147" t="str">
        <v/>
      </c>
    </row>
    <row r="18" spans="1:40" ht="34.35" hidden="1" customHeight="1">
      <c r="A18" s="10">
        <v>1.2</v>
      </c>
      <c r="B18" s="50" t="str">
        <v/>
      </c>
      <c r="C18" s="17" t="str">
        <v>Drill Hose  - currently staged in Pt. Hueneme</v>
      </c>
      <c r="D18" s="14" t="str">
        <v>Drill hose - 3 Spools - 348 cf / 5001 lbs each - Shipped from PSL</v>
      </c>
      <c r="E18" s="4">
        <v>92</v>
      </c>
      <c r="F18" s="4">
        <v>92</v>
      </c>
      <c r="G18" s="4">
        <v>70.5</v>
      </c>
      <c r="H18" s="4">
        <v>3</v>
      </c>
      <c r="I18" s="22">
        <v>1035.9583333333335</v>
      </c>
      <c r="J18" s="22">
        <v>5001</v>
      </c>
      <c r="K18" s="4">
        <v>15003</v>
      </c>
      <c r="L18" s="22" t="str">
        <v>actual</v>
      </c>
      <c r="M18" s="168" t="str">
        <v/>
      </c>
      <c r="N18" s="163" t="str">
        <v xml:space="preserve"> U. Wisc. Madison</v>
      </c>
      <c r="O18" s="156" t="str">
        <v/>
      </c>
      <c r="P18" s="151" t="str">
        <v>Already at PTH</v>
      </c>
      <c r="Q18" s="98">
        <v>44211</v>
      </c>
      <c r="R18" s="151" t="str">
        <v>Truck</v>
      </c>
      <c r="S18" s="152" t="str">
        <v>PTH - MCM</v>
      </c>
      <c r="T18" s="12" t="str">
        <v/>
      </c>
      <c r="U18" s="153" t="str">
        <v>USAP Vessel</v>
      </c>
      <c r="V18" s="154" t="str">
        <v>USAP Vessel</v>
      </c>
      <c r="W18" s="155" t="str">
        <v>-</v>
      </c>
      <c r="X18" s="155" t="str">
        <v>-</v>
      </c>
      <c r="Y18" s="104">
        <v>44963</v>
      </c>
      <c r="Z18" s="157" t="str">
        <v/>
      </c>
      <c r="AA18" s="163" t="str">
        <v>LC-130/SPoT</v>
      </c>
      <c r="AB18" s="156">
        <v>45292</v>
      </c>
      <c r="AC18" s="147" t="str">
        <v>Yes</v>
      </c>
      <c r="AD18" s="147" t="str">
        <v>FY23 inter</v>
      </c>
      <c r="AE18" s="147" t="str">
        <v>FY24 intra</v>
      </c>
      <c r="AF18" s="61" t="str">
        <v>D. Gibson</v>
      </c>
      <c r="AG18" s="61">
        <v>44477</v>
      </c>
      <c r="AH18" s="61" t="str">
        <v>I. McEwen</v>
      </c>
      <c r="AI18" s="61">
        <v>44477</v>
      </c>
      <c r="AJ18" s="147" t="str">
        <v>Hose to be installed on Main Supply Hose Reel upon arrival at Pole</v>
      </c>
      <c r="AK18" s="147" t="str">
        <v/>
      </c>
    </row>
    <row r="19" spans="1:40" s="95" customFormat="1" ht="53.1" hidden="1" customHeight="1" thickBot="1">
      <c r="A19" s="53" t="str">
        <v/>
      </c>
      <c r="B19" s="53" t="str">
        <v/>
      </c>
      <c r="C19" s="54" t="str">
        <v>Pt. Hueneme totals:</v>
      </c>
      <c r="D19" s="62" t="str">
        <v/>
      </c>
      <c r="E19" s="63" t="str">
        <v/>
      </c>
      <c r="F19" s="64" t="str">
        <v/>
      </c>
      <c r="G19" s="44" t="str">
        <v>TEU=&gt;</v>
      </c>
      <c r="H19" s="63">
        <v>7.7293417366946793</v>
      </c>
      <c r="I19" s="57">
        <v>7358.3333333333339</v>
      </c>
      <c r="J19" s="57" t="str">
        <v/>
      </c>
      <c r="K19" s="58">
        <v>55222</v>
      </c>
      <c r="L19" s="58" t="str">
        <v/>
      </c>
      <c r="M19" s="58" t="str">
        <v/>
      </c>
      <c r="N19" s="58" t="str">
        <v/>
      </c>
      <c r="O19" s="77" t="str">
        <v/>
      </c>
      <c r="P19" s="59" t="str">
        <v/>
      </c>
      <c r="Q19" s="77" t="str">
        <v/>
      </c>
      <c r="R19" s="60" t="str">
        <v/>
      </c>
      <c r="S19" s="59" t="str">
        <v/>
      </c>
      <c r="T19" s="60" t="str">
        <v/>
      </c>
      <c r="U19" s="60" t="str">
        <v/>
      </c>
      <c r="V19" s="59" t="str">
        <v/>
      </c>
      <c r="W19" s="60" t="str">
        <v/>
      </c>
      <c r="X19" s="60" t="str">
        <v/>
      </c>
      <c r="Y19" s="77" t="str">
        <v/>
      </c>
      <c r="Z19" s="60" t="str">
        <v/>
      </c>
      <c r="AA19" s="60" t="str">
        <v/>
      </c>
      <c r="AB19" s="77" t="str">
        <v/>
      </c>
      <c r="AC19" s="59" t="str">
        <v/>
      </c>
      <c r="AD19" s="77" t="str">
        <v/>
      </c>
      <c r="AE19" s="59" t="str">
        <v/>
      </c>
      <c r="AF19" s="59" t="str">
        <v/>
      </c>
      <c r="AG19" s="59" t="str">
        <v/>
      </c>
      <c r="AH19" s="59" t="str">
        <v/>
      </c>
      <c r="AI19" s="59" t="str">
        <v/>
      </c>
      <c r="AJ19" s="59" t="str">
        <v/>
      </c>
      <c r="AK19" s="59" t="str">
        <v/>
      </c>
      <c r="AL19" s="11"/>
      <c r="AM19" s="11"/>
      <c r="AN19" s="11"/>
    </row>
    <row r="20" spans="1:40" ht="39.75" hidden="1" customHeight="1" thickTop="1">
      <c r="A20" s="24">
        <v>1.2</v>
      </c>
      <c r="B20" s="50" t="str">
        <v/>
      </c>
      <c r="C20" s="17" t="str">
        <v>8' Refit Container</v>
      </c>
      <c r="D20" s="17" t="str">
        <v>Priority refit materials including tools, flowmeter assemblies, motor drive installation kits, hardware, fittings, sensors, &amp; consumables</v>
      </c>
      <c r="E20" s="22">
        <v>96</v>
      </c>
      <c r="F20" s="22">
        <v>86</v>
      </c>
      <c r="G20" s="22">
        <v>96</v>
      </c>
      <c r="H20" s="22">
        <v>1</v>
      </c>
      <c r="I20" s="22">
        <v>458.66666666666669</v>
      </c>
      <c r="J20" s="22">
        <v>5600</v>
      </c>
      <c r="K20" s="4">
        <v>5600</v>
      </c>
      <c r="L20" s="158" t="str">
        <v>estimated</v>
      </c>
      <c r="M20" s="158" t="str">
        <v/>
      </c>
      <c r="N20" s="157" t="str">
        <v xml:space="preserve"> U. Wisc. Madison</v>
      </c>
      <c r="O20" s="162" t="str">
        <v/>
      </c>
      <c r="P20" s="160" t="str">
        <v>UWM - PTH</v>
      </c>
      <c r="Q20" s="169">
        <v>44515</v>
      </c>
      <c r="R20" s="151" t="str">
        <v xml:space="preserve"> Truck</v>
      </c>
      <c r="S20" s="152" t="str">
        <v>PTH - MCM</v>
      </c>
      <c r="T20" s="161" t="str">
        <v/>
      </c>
      <c r="U20" s="47" t="str">
        <v>USAP Vessel</v>
      </c>
      <c r="V20" s="154" t="str">
        <v>USAP Vessel</v>
      </c>
      <c r="W20" s="155" t="str">
        <v/>
      </c>
      <c r="X20" s="155" t="str">
        <v>-</v>
      </c>
      <c r="Y20" s="104">
        <v>44598</v>
      </c>
      <c r="Z20" s="157" t="str">
        <v/>
      </c>
      <c r="AA20" s="147" t="str">
        <v>LC-130</v>
      </c>
      <c r="AB20" s="156">
        <v>44880</v>
      </c>
      <c r="AC20" s="147" t="str">
        <v>Yes</v>
      </c>
      <c r="AD20" s="147" t="str">
        <v>FY22 inter</v>
      </c>
      <c r="AE20" s="147" t="str">
        <v>FY23 intra</v>
      </c>
      <c r="AF20" s="61" t="str">
        <v>D. Gibson</v>
      </c>
      <c r="AG20" s="147">
        <v>44477</v>
      </c>
      <c r="AH20" s="61" t="str">
        <v>I. McEwen</v>
      </c>
      <c r="AI20" s="61">
        <v>44477</v>
      </c>
      <c r="AJ20" s="147" t="str">
        <v>8' container moves with contents by LC130 or is broken down for movement by Basler</v>
      </c>
      <c r="AK20" s="61" t="str">
        <v/>
      </c>
    </row>
    <row r="21" spans="1:40" ht="47.25" hidden="1" customHeight="1">
      <c r="A21" s="24">
        <v>1.2</v>
      </c>
      <c r="B21" s="50" t="str">
        <v/>
      </c>
      <c r="C21" s="17" t="str">
        <v>20' Refit Container A</v>
      </c>
      <c r="D21" s="17" t="str">
        <v>Refit materials incl. submersible pumps, hardware, filtration components, fall arrest towers, tools, &amp; hose crimper</v>
      </c>
      <c r="E21" s="22">
        <v>240</v>
      </c>
      <c r="F21" s="22">
        <v>96</v>
      </c>
      <c r="G21" s="22">
        <v>102</v>
      </c>
      <c r="H21" s="22">
        <v>1</v>
      </c>
      <c r="I21" s="22">
        <v>1360</v>
      </c>
      <c r="J21" s="22">
        <v>17500</v>
      </c>
      <c r="K21" s="4">
        <v>17500</v>
      </c>
      <c r="L21" s="158" t="str">
        <v>estimated</v>
      </c>
      <c r="M21" s="158" t="str">
        <v/>
      </c>
      <c r="N21" s="157" t="str">
        <v xml:space="preserve"> U. Wisc. Madison</v>
      </c>
      <c r="O21" s="162" t="str">
        <v/>
      </c>
      <c r="P21" s="160" t="str">
        <v>UWM - PTH</v>
      </c>
      <c r="Q21" s="169">
        <v>44515</v>
      </c>
      <c r="R21" s="151" t="str">
        <v xml:space="preserve"> Truck</v>
      </c>
      <c r="S21" s="152" t="str">
        <v>PTH - MCM</v>
      </c>
      <c r="T21" s="161" t="str">
        <v/>
      </c>
      <c r="U21" s="47" t="str">
        <v>USAP Vessel</v>
      </c>
      <c r="V21" s="154" t="str">
        <v>USAP Vessel</v>
      </c>
      <c r="W21" s="155" t="str">
        <v/>
      </c>
      <c r="X21" s="155" t="str">
        <v>-</v>
      </c>
      <c r="Y21" s="104">
        <v>44598</v>
      </c>
      <c r="Z21" s="157" t="str">
        <v/>
      </c>
      <c r="AA21" s="147" t="str">
        <v>LC-130/SPoT</v>
      </c>
      <c r="AB21" s="156">
        <v>44896</v>
      </c>
      <c r="AC21" s="147" t="str">
        <v>Yes</v>
      </c>
      <c r="AD21" s="147" t="str">
        <v>FY22 inter</v>
      </c>
      <c r="AE21" s="147" t="str">
        <v>FY23 intra</v>
      </c>
      <c r="AF21" s="147" t="str">
        <v>D. Gibson</v>
      </c>
      <c r="AG21" s="147">
        <v>44477</v>
      </c>
      <c r="AH21" s="147" t="str">
        <v>I. McEwen</v>
      </c>
      <c r="AI21" s="147">
        <v>44477</v>
      </c>
      <c r="AJ21" s="147" t="str">
        <v>For air shipment container contents will need to be unloaded and palletized</v>
      </c>
      <c r="AK21" s="147" t="str">
        <v/>
      </c>
    </row>
    <row r="22" spans="1:40" ht="47.25" hidden="1">
      <c r="A22" s="24">
        <v>1.2</v>
      </c>
      <c r="B22" s="50" t="str">
        <v/>
      </c>
      <c r="C22" s="17" t="str">
        <v>20' Refit Container B</v>
      </c>
      <c r="D22" s="17" t="str">
        <v>Bulky materials incl. cable trays, vertical turbine pumps, vertical turbine pump motors, ladders, water tank doghouse/railing materials, 287 forks, generator parts, TU20 shaft, &amp; drill weight stack</v>
      </c>
      <c r="E22" s="22">
        <v>240</v>
      </c>
      <c r="F22" s="22">
        <v>96</v>
      </c>
      <c r="G22" s="22">
        <v>102</v>
      </c>
      <c r="H22" s="22">
        <v>1</v>
      </c>
      <c r="I22" s="22">
        <v>1360</v>
      </c>
      <c r="J22" s="22">
        <v>15500</v>
      </c>
      <c r="K22" s="4">
        <v>15500</v>
      </c>
      <c r="L22" s="22" t="str">
        <v>estimated</v>
      </c>
      <c r="M22" s="158" t="str">
        <v/>
      </c>
      <c r="N22" s="157" t="str">
        <v xml:space="preserve"> U. Wisc. Madison</v>
      </c>
      <c r="O22" s="162" t="str">
        <v/>
      </c>
      <c r="P22" s="160" t="str">
        <v>UWM - PTH</v>
      </c>
      <c r="Q22" s="169">
        <v>44515</v>
      </c>
      <c r="R22" s="151" t="str">
        <v>Truck</v>
      </c>
      <c r="S22" s="152" t="str">
        <v>PTH - MCM</v>
      </c>
      <c r="T22" s="153" t="str">
        <v/>
      </c>
      <c r="U22" s="47" t="str">
        <v>USAP Vessel</v>
      </c>
      <c r="V22" s="154" t="str">
        <v>USAP Vessel</v>
      </c>
      <c r="W22" s="155" t="str">
        <v/>
      </c>
      <c r="X22" s="155" t="str">
        <v>-</v>
      </c>
      <c r="Y22" s="104">
        <v>44598</v>
      </c>
      <c r="Z22" s="157" t="str">
        <v/>
      </c>
      <c r="AA22" s="147" t="str">
        <v>LC-130/SPoT</v>
      </c>
      <c r="AB22" s="156">
        <v>44910</v>
      </c>
      <c r="AC22" s="147" t="str">
        <v>Yes</v>
      </c>
      <c r="AD22" s="147" t="str">
        <v>FY22 inter</v>
      </c>
      <c r="AE22" s="147" t="str">
        <v>FY23 intra</v>
      </c>
      <c r="AF22" s="147" t="str">
        <v>D. Gibson</v>
      </c>
      <c r="AG22" s="147">
        <v>44477</v>
      </c>
      <c r="AH22" s="147" t="str">
        <v>I. McEwen</v>
      </c>
      <c r="AI22" s="147">
        <v>44477</v>
      </c>
      <c r="AJ22" s="147" t="str">
        <v>For air shipment container contents will need to be unloaded and palletized</v>
      </c>
      <c r="AK22" s="147" t="str">
        <v/>
      </c>
    </row>
    <row r="23" spans="1:40" ht="79.5" hidden="1" customHeight="1">
      <c r="A23" s="24">
        <v>1.2</v>
      </c>
      <c r="B23" s="50" t="str">
        <v/>
      </c>
      <c r="C23" s="17" t="str">
        <v>ARA Trailer</v>
      </c>
      <c r="D23" s="1" t="str">
        <v>Enclosed trailer on skis housing 35kw generator</v>
      </c>
      <c r="E23" s="158">
        <v>192</v>
      </c>
      <c r="F23" s="158">
        <v>96</v>
      </c>
      <c r="G23" s="158">
        <v>88</v>
      </c>
      <c r="H23" s="22">
        <v>1</v>
      </c>
      <c r="I23" s="22">
        <v>938.66666666666663</v>
      </c>
      <c r="J23" s="22">
        <v>4860</v>
      </c>
      <c r="K23" s="4">
        <v>4860</v>
      </c>
      <c r="L23" s="22" t="str">
        <v>actual</v>
      </c>
      <c r="M23" s="22" t="str">
        <v>FLAMMABLE liquid power engine</v>
      </c>
      <c r="N23" s="24" t="str">
        <v xml:space="preserve"> U. Wisc. Madison</v>
      </c>
      <c r="O23" s="100" t="str">
        <v/>
      </c>
      <c r="P23" s="160" t="str">
        <v>UWM - PTH</v>
      </c>
      <c r="Q23" s="169">
        <v>44515</v>
      </c>
      <c r="R23" s="151" t="str">
        <v xml:space="preserve"> Truck</v>
      </c>
      <c r="S23" s="152" t="str">
        <v>PTH - MCM</v>
      </c>
      <c r="T23" s="161" t="str">
        <v/>
      </c>
      <c r="U23" s="153" t="str">
        <v>USAP Vessel</v>
      </c>
      <c r="V23" s="154" t="str">
        <v>USAP Vessel</v>
      </c>
      <c r="W23" s="155" t="str">
        <v/>
      </c>
      <c r="X23" s="155" t="str">
        <v>-</v>
      </c>
      <c r="Y23" s="104">
        <v>44598</v>
      </c>
      <c r="Z23" s="157" t="str">
        <v/>
      </c>
      <c r="AA23" s="147" t="str">
        <v>LC-130/SPoT</v>
      </c>
      <c r="AB23" s="156">
        <v>44910</v>
      </c>
      <c r="AC23" s="147" t="str">
        <v>Yes*</v>
      </c>
      <c r="AD23" s="147" t="str">
        <v>FY22 inter</v>
      </c>
      <c r="AE23" s="147" t="str">
        <v>FY23 intra</v>
      </c>
      <c r="AF23" s="61" t="str">
        <v>D. Gibson</v>
      </c>
      <c r="AG23" s="147">
        <v>44477</v>
      </c>
      <c r="AH23" s="61" t="str">
        <v>I. McEwen</v>
      </c>
      <c r="AI23" s="61">
        <v>44477</v>
      </c>
      <c r="AJ23" s="147" t="str">
        <v>*If this shipment is delayed 480 volt power generation support will be required in FW YR 1 by the contractor. Aside from the CRREL generator (far larger than required with high fuel burn rate) the capacity does not currently exist at the Pole.</v>
      </c>
      <c r="AK23" s="61" t="str">
        <v/>
      </c>
    </row>
    <row r="24" spans="1:40" ht="36.75" hidden="1" customHeight="1">
      <c r="A24" s="24">
        <v>1.2</v>
      </c>
      <c r="B24" s="50" t="str">
        <v/>
      </c>
      <c r="C24" s="17" t="str">
        <v>Return Water Cable Reel (RWCR)</v>
      </c>
      <c r="D24" s="17" t="str">
        <v>Smaller reel - can fit in 20' container. Required onsite in FY23 for final integration and pre-drill activites</v>
      </c>
      <c r="E24" s="158">
        <v>112</v>
      </c>
      <c r="F24" s="158">
        <v>80</v>
      </c>
      <c r="G24" s="158">
        <v>80</v>
      </c>
      <c r="H24" s="22">
        <v>1</v>
      </c>
      <c r="I24" s="22">
        <v>414.81481481481484</v>
      </c>
      <c r="J24" s="22">
        <v>4000</v>
      </c>
      <c r="K24" s="4">
        <v>4000</v>
      </c>
      <c r="L24" s="158" t="str">
        <v>actual</v>
      </c>
      <c r="M24" s="158" t="str">
        <v/>
      </c>
      <c r="N24" s="157" t="str">
        <v xml:space="preserve"> U. Wisc. Madison</v>
      </c>
      <c r="O24" s="162" t="str">
        <v/>
      </c>
      <c r="P24" s="160" t="str">
        <v>UWM - PTH</v>
      </c>
      <c r="Q24" s="169">
        <v>44515</v>
      </c>
      <c r="R24" s="151" t="str">
        <v xml:space="preserve"> Truck</v>
      </c>
      <c r="S24" s="152" t="str">
        <v>PTH - MCM</v>
      </c>
      <c r="T24" s="161" t="str">
        <v/>
      </c>
      <c r="U24" s="47" t="str">
        <v>USAP Vessel</v>
      </c>
      <c r="V24" s="154" t="str">
        <v>USAP Vessel</v>
      </c>
      <c r="W24" s="155" t="str">
        <v/>
      </c>
      <c r="X24" s="155" t="str">
        <v>-</v>
      </c>
      <c r="Y24" s="104">
        <v>44598</v>
      </c>
      <c r="Z24" s="157" t="str">
        <v/>
      </c>
      <c r="AA24" s="147" t="str">
        <v>LC-130/SPoT</v>
      </c>
      <c r="AB24" s="156">
        <v>44927</v>
      </c>
      <c r="AC24" s="147" t="str">
        <v>Yes</v>
      </c>
      <c r="AD24" s="147" t="str">
        <v>FY22 inter</v>
      </c>
      <c r="AE24" s="147" t="str">
        <v>FY23 intra</v>
      </c>
      <c r="AF24" s="61" t="str">
        <v>D. Gibson</v>
      </c>
      <c r="AG24" s="147">
        <v>44477</v>
      </c>
      <c r="AH24" s="61" t="str">
        <v>I. McEwen</v>
      </c>
      <c r="AI24" s="61">
        <v>44477</v>
      </c>
      <c r="AJ24" s="147" t="str">
        <v>Weight from Gen 1 shipment information see picture</v>
      </c>
      <c r="AK24" s="61" t="str">
        <v/>
      </c>
    </row>
    <row r="25" spans="1:40" ht="27.75" hidden="1" customHeight="1">
      <c r="A25" s="24">
        <v>1.2</v>
      </c>
      <c r="B25" s="50" t="str">
        <v/>
      </c>
      <c r="C25" s="17" t="str">
        <v>Main Cable Reel  (MCR)</v>
      </c>
      <c r="D25" s="17" t="str">
        <v xml:space="preserve">Required onsite in FY23 for final integration and pre-drill activites. Large cable reel - will require flat rack on vessel             </v>
      </c>
      <c r="E25" s="158">
        <v>140</v>
      </c>
      <c r="F25" s="158">
        <v>96</v>
      </c>
      <c r="G25" s="158">
        <v>95</v>
      </c>
      <c r="H25" s="22">
        <v>1</v>
      </c>
      <c r="I25" s="22">
        <v>738.88888888888891</v>
      </c>
      <c r="J25" s="22">
        <v>12500</v>
      </c>
      <c r="K25" s="4">
        <v>12500</v>
      </c>
      <c r="L25" s="158" t="str">
        <v>actual</v>
      </c>
      <c r="M25" s="158" t="str">
        <v/>
      </c>
      <c r="N25" s="157" t="str">
        <v xml:space="preserve"> U. Wisc. Madison</v>
      </c>
      <c r="O25" s="162" t="str">
        <v/>
      </c>
      <c r="P25" s="160" t="str">
        <v>UWM - PTH</v>
      </c>
      <c r="Q25" s="169">
        <v>44515</v>
      </c>
      <c r="R25" s="151" t="str">
        <v xml:space="preserve"> Truck</v>
      </c>
      <c r="S25" s="152" t="str">
        <v>PTH - MCM</v>
      </c>
      <c r="T25" s="161" t="str">
        <v/>
      </c>
      <c r="U25" s="47" t="str">
        <v>USAP Vessel</v>
      </c>
      <c r="V25" s="154" t="str">
        <v>USAP Vessel</v>
      </c>
      <c r="W25" s="155" t="str">
        <v/>
      </c>
      <c r="X25" s="155" t="str">
        <v>-</v>
      </c>
      <c r="Y25" s="104">
        <v>44598</v>
      </c>
      <c r="Z25" s="157" t="str">
        <v/>
      </c>
      <c r="AA25" s="147" t="str">
        <v>LC-130/SPoT</v>
      </c>
      <c r="AB25" s="156">
        <v>44927</v>
      </c>
      <c r="AC25" s="147" t="str">
        <v>Yes</v>
      </c>
      <c r="AD25" s="147" t="str">
        <v>FY22 inter</v>
      </c>
      <c r="AE25" s="147" t="str">
        <v>FY23 intra</v>
      </c>
      <c r="AF25" s="61" t="str">
        <v>D. Gibson</v>
      </c>
      <c r="AG25" s="147">
        <v>44477</v>
      </c>
      <c r="AH25" s="61" t="str">
        <v>I. McEwen</v>
      </c>
      <c r="AI25" s="61">
        <v>44477</v>
      </c>
      <c r="AJ25" s="147" t="str">
        <v>Required onsite in FS Y1 for final integration and pre-drill activities</v>
      </c>
      <c r="AK25" s="61" t="str">
        <v/>
      </c>
    </row>
    <row r="26" spans="1:40" s="13" customFormat="1" ht="63" hidden="1">
      <c r="A26" s="24">
        <v>1.2</v>
      </c>
      <c r="B26" s="50" t="str">
        <v/>
      </c>
      <c r="C26" s="17" t="str">
        <v>Controls infrastructure - Motor drives, PLCs, electrical hardware, and motor drive mounting kits</v>
      </c>
      <c r="D26" s="17" t="str">
        <v>Components and equipment to support field season 1 controls system tasking - ComSur - Do Not Freeze</v>
      </c>
      <c r="E26" s="22">
        <v>96</v>
      </c>
      <c r="F26" s="22">
        <v>48</v>
      </c>
      <c r="G26" s="22">
        <v>48</v>
      </c>
      <c r="H26" s="22">
        <v>1</v>
      </c>
      <c r="I26" s="22">
        <v>128</v>
      </c>
      <c r="J26" s="22">
        <v>3000</v>
      </c>
      <c r="K26" s="4">
        <v>3000</v>
      </c>
      <c r="L26" s="158" t="str">
        <v>estimated</v>
      </c>
      <c r="M26" s="158" t="str">
        <v>DNF</v>
      </c>
      <c r="N26" s="157" t="str">
        <v xml:space="preserve"> U. Wisc. Madison</v>
      </c>
      <c r="O26" s="162" t="str">
        <v/>
      </c>
      <c r="P26" s="160" t="str">
        <v>UWM - PTH</v>
      </c>
      <c r="Q26" s="169">
        <v>44682</v>
      </c>
      <c r="R26" s="151" t="str">
        <v>Truck</v>
      </c>
      <c r="S26" s="152" t="str">
        <v>PTH - CHC</v>
      </c>
      <c r="T26" s="153" t="str">
        <v/>
      </c>
      <c r="U26" s="153" t="str">
        <v>ComSur</v>
      </c>
      <c r="V26" s="154" t="str">
        <v>CHC-MCM</v>
      </c>
      <c r="W26" s="155" t="str">
        <v/>
      </c>
      <c r="X26" s="155" t="str">
        <v>USAP Air</v>
      </c>
      <c r="Y26" s="162">
        <v>44866</v>
      </c>
      <c r="Z26" s="157" t="str">
        <v/>
      </c>
      <c r="AA26" s="157" t="str">
        <v>LC-130</v>
      </c>
      <c r="AB26" s="162">
        <v>44896</v>
      </c>
      <c r="AC26" s="159" t="str">
        <v>Yes</v>
      </c>
      <c r="AD26" s="147" t="str">
        <v>FY23 inter</v>
      </c>
      <c r="AE26" s="147" t="str">
        <v>FY23 intra</v>
      </c>
      <c r="AF26" s="65" t="str">
        <v>D. Gibson</v>
      </c>
      <c r="AG26" s="159">
        <v>44477</v>
      </c>
      <c r="AH26" s="65" t="str">
        <v>I. McEwen</v>
      </c>
      <c r="AI26" s="65">
        <v>44477</v>
      </c>
      <c r="AJ26" s="159" t="str">
        <v>Weight estimated</v>
      </c>
      <c r="AK26" s="65" t="str">
        <v/>
      </c>
    </row>
    <row r="27" spans="1:40" ht="31.5" hidden="1">
      <c r="A27" s="35">
        <v>1.4</v>
      </c>
      <c r="B27" s="51" t="str">
        <v/>
      </c>
      <c r="C27" s="21" t="str">
        <v>ICL power and timing electronics</v>
      </c>
      <c r="D27" s="20" t="str">
        <v>1 crate containing rackmount electronics for power and timing systems - Do Not Freeze</v>
      </c>
      <c r="E27" s="36">
        <v>96</v>
      </c>
      <c r="F27" s="36">
        <v>48</v>
      </c>
      <c r="G27" s="36">
        <v>48</v>
      </c>
      <c r="H27" s="23">
        <v>1</v>
      </c>
      <c r="I27" s="22">
        <v>128</v>
      </c>
      <c r="J27" s="22">
        <v>600</v>
      </c>
      <c r="K27" s="4">
        <v>600</v>
      </c>
      <c r="L27" s="36" t="str">
        <v>estimated</v>
      </c>
      <c r="M27" s="8" t="str">
        <v>DNF</v>
      </c>
      <c r="N27" s="163" t="str">
        <v xml:space="preserve"> U. Wisc. Madison</v>
      </c>
      <c r="O27" s="156">
        <v>45139</v>
      </c>
      <c r="P27" s="151" t="str">
        <v>UWM - PTH</v>
      </c>
      <c r="Q27" s="169">
        <v>45139</v>
      </c>
      <c r="R27" s="151" t="str">
        <v>Truck</v>
      </c>
      <c r="S27" s="152" t="str">
        <v>PTH - CHC</v>
      </c>
      <c r="T27" s="153" t="str">
        <v/>
      </c>
      <c r="U27" s="153" t="str">
        <v>ComSur</v>
      </c>
      <c r="V27" s="154" t="str">
        <v>CHC-MCM</v>
      </c>
      <c r="W27" s="155" t="str">
        <v/>
      </c>
      <c r="X27" s="155" t="str">
        <v>USAP Air</v>
      </c>
      <c r="Y27" s="156">
        <v>45231</v>
      </c>
      <c r="Z27" s="157" t="str">
        <v/>
      </c>
      <c r="AA27" s="147" t="str">
        <v>LC-130</v>
      </c>
      <c r="AB27" s="156">
        <v>45261</v>
      </c>
      <c r="AC27" s="147" t="str">
        <v>Yes</v>
      </c>
      <c r="AD27" s="147" t="str">
        <v>FY24 inter</v>
      </c>
      <c r="AE27" s="147" t="str">
        <v>FY24 intra</v>
      </c>
      <c r="AF27" s="147" t="str">
        <v>J. Kelley</v>
      </c>
      <c r="AG27" s="147">
        <v>44481</v>
      </c>
      <c r="AH27" s="147" t="str">
        <v>D. Tosi</v>
      </c>
      <c r="AI27" s="147">
        <v>44481</v>
      </c>
      <c r="AJ27" s="147" t="str">
        <v/>
      </c>
      <c r="AK27" s="147" t="str">
        <v/>
      </c>
    </row>
    <row r="28" spans="1:40" ht="33.75" hidden="1" customHeight="1">
      <c r="A28" s="35">
        <v>1.4</v>
      </c>
      <c r="B28" s="51" t="str">
        <v/>
      </c>
      <c r="C28" s="21" t="str">
        <v>ICL patch cables and patch panels</v>
      </c>
      <c r="D28" s="1" t="str">
        <v>Standard vessel shipping - can overwinter in McM if shipped earlier - Do Not  Deep Freeze</v>
      </c>
      <c r="E28" s="36">
        <v>96</v>
      </c>
      <c r="F28" s="36">
        <v>48</v>
      </c>
      <c r="G28" s="36">
        <v>48</v>
      </c>
      <c r="H28" s="23">
        <v>1</v>
      </c>
      <c r="I28" s="22">
        <v>128</v>
      </c>
      <c r="J28" s="22">
        <v>1200</v>
      </c>
      <c r="K28" s="4">
        <v>1200</v>
      </c>
      <c r="L28" s="36" t="str">
        <v>estimated</v>
      </c>
      <c r="M28" s="8" t="str">
        <v>DNDF [TBD]</v>
      </c>
      <c r="N28" s="163" t="str">
        <v xml:space="preserve"> U. Wisc. Madison</v>
      </c>
      <c r="O28" s="156">
        <v>45078</v>
      </c>
      <c r="P28" s="151" t="str">
        <v>UWM - PTH</v>
      </c>
      <c r="Q28" s="169">
        <v>45139</v>
      </c>
      <c r="R28" s="151" t="str">
        <v>Truck</v>
      </c>
      <c r="S28" s="152" t="str">
        <v>PTH - CHC</v>
      </c>
      <c r="T28" s="153" t="str">
        <v/>
      </c>
      <c r="U28" s="153" t="str">
        <v>ComSur</v>
      </c>
      <c r="V28" s="154" t="str">
        <v>CHC-MCM</v>
      </c>
      <c r="W28" s="155" t="str">
        <v/>
      </c>
      <c r="X28" s="155" t="str">
        <v>USAP Air</v>
      </c>
      <c r="Y28" s="156">
        <v>45231</v>
      </c>
      <c r="Z28" s="157" t="str">
        <v/>
      </c>
      <c r="AA28" s="163" t="str">
        <v>LC-130</v>
      </c>
      <c r="AB28" s="156">
        <v>45261</v>
      </c>
      <c r="AC28" s="147" t="str">
        <v>Yes</v>
      </c>
      <c r="AD28" s="147" t="str">
        <v>FY24 inter</v>
      </c>
      <c r="AE28" s="147" t="str">
        <v>FY24 intra</v>
      </c>
      <c r="AF28" s="147" t="str">
        <v>J. Kelley</v>
      </c>
      <c r="AG28" s="147">
        <v>44481</v>
      </c>
      <c r="AH28" s="147" t="str">
        <v>D. Tosi</v>
      </c>
      <c r="AI28" s="147">
        <v>44481</v>
      </c>
      <c r="AJ28" s="147" t="str">
        <v xml:space="preserve">(*) storage in McMurdo pending low temperature test </v>
      </c>
      <c r="AK28" s="147" t="str">
        <v/>
      </c>
    </row>
    <row r="29" spans="1:40" s="27" customFormat="1" ht="31.5" hidden="1">
      <c r="A29" s="10">
        <v>1.2</v>
      </c>
      <c r="B29" s="50" t="str">
        <v/>
      </c>
      <c r="C29" s="14" t="str">
        <v>ARA Drill System Components - Crate 1</v>
      </c>
      <c r="D29" s="14" t="str">
        <v>ARA (Antarctic Rodwell Appartus) - downhole pump controller, ePump controller, splash cam kit, and accessories - Do Not Freeze</v>
      </c>
      <c r="E29" s="4">
        <v>96</v>
      </c>
      <c r="F29" s="4">
        <v>48</v>
      </c>
      <c r="G29" s="4">
        <v>48</v>
      </c>
      <c r="H29" s="4">
        <v>1</v>
      </c>
      <c r="I29" s="22">
        <v>128</v>
      </c>
      <c r="J29" s="22">
        <v>1200</v>
      </c>
      <c r="K29" s="4">
        <v>1200</v>
      </c>
      <c r="L29" s="4" t="str">
        <v>estimated</v>
      </c>
      <c r="M29" s="4" t="str">
        <v>DNF</v>
      </c>
      <c r="N29" s="10" t="str">
        <v xml:space="preserve"> U. Wisc. Madison</v>
      </c>
      <c r="O29" s="78" t="str">
        <v/>
      </c>
      <c r="P29" s="102" t="str">
        <v>UWM - PTH</v>
      </c>
      <c r="Q29" s="99">
        <v>44682</v>
      </c>
      <c r="R29" s="103" t="str">
        <v xml:space="preserve"> Truck</v>
      </c>
      <c r="S29" s="152" t="str">
        <v>PTH - CHC</v>
      </c>
      <c r="T29" s="101" t="str">
        <v/>
      </c>
      <c r="U29" s="153" t="str">
        <v>ComSur</v>
      </c>
      <c r="V29" s="154" t="str">
        <v>CHC-MCM</v>
      </c>
      <c r="W29" s="79" t="str">
        <v/>
      </c>
      <c r="X29" s="155" t="str">
        <v>USAP Air</v>
      </c>
      <c r="Y29" s="162">
        <v>44866</v>
      </c>
      <c r="Z29" s="10" t="str">
        <v/>
      </c>
      <c r="AA29" s="10" t="str">
        <v xml:space="preserve">LC-130 </v>
      </c>
      <c r="AB29" s="78">
        <v>44896</v>
      </c>
      <c r="AC29" s="26" t="str">
        <v>Yes</v>
      </c>
      <c r="AD29" s="147" t="str">
        <v>FY23 inter</v>
      </c>
      <c r="AE29" s="147" t="str">
        <v>FY23 intra</v>
      </c>
      <c r="AF29" s="34" t="str">
        <v>D. Gibson</v>
      </c>
      <c r="AG29" s="26">
        <v>44477</v>
      </c>
      <c r="AH29" s="66" t="str">
        <v>I. McEwen</v>
      </c>
      <c r="AI29" s="66">
        <v>44477</v>
      </c>
      <c r="AJ29" s="66" t="str">
        <v/>
      </c>
      <c r="AK29" s="66" t="str">
        <v/>
      </c>
    </row>
    <row r="30" spans="1:40" s="27" customFormat="1" ht="31.5" hidden="1">
      <c r="A30" s="10">
        <v>1.2</v>
      </c>
      <c r="B30" s="50" t="str">
        <v/>
      </c>
      <c r="C30" s="14" t="str">
        <v>ARA Drill System Components - Crate 2</v>
      </c>
      <c r="D30" s="14" t="str">
        <v>ARA (Antarctic Rodwell Appartus) - new downhole pumps, spares, accessories and tools</v>
      </c>
      <c r="E30" s="4">
        <v>96</v>
      </c>
      <c r="F30" s="4">
        <v>48</v>
      </c>
      <c r="G30" s="4">
        <v>48</v>
      </c>
      <c r="H30" s="4">
        <v>1</v>
      </c>
      <c r="I30" s="22">
        <v>128</v>
      </c>
      <c r="J30" s="22">
        <v>1200</v>
      </c>
      <c r="K30" s="4">
        <v>1200</v>
      </c>
      <c r="L30" s="4" t="str">
        <v>estimated</v>
      </c>
      <c r="M30" s="4" t="str">
        <v/>
      </c>
      <c r="N30" s="10" t="str">
        <v xml:space="preserve"> U. Wisc. Madison</v>
      </c>
      <c r="O30" s="78" t="str">
        <v/>
      </c>
      <c r="P30" s="102" t="str">
        <v>UWM - PTH</v>
      </c>
      <c r="Q30" s="99">
        <v>44682</v>
      </c>
      <c r="R30" s="103" t="str">
        <v xml:space="preserve"> Truck</v>
      </c>
      <c r="S30" s="152" t="str">
        <v>PTH - CHC</v>
      </c>
      <c r="T30" s="101" t="str">
        <v/>
      </c>
      <c r="U30" s="153" t="str">
        <v>ComSur</v>
      </c>
      <c r="V30" s="154" t="str">
        <v>CHC-MCM</v>
      </c>
      <c r="W30" s="79" t="str">
        <v/>
      </c>
      <c r="X30" s="155" t="str">
        <v>USAP Air</v>
      </c>
      <c r="Y30" s="162">
        <v>44866</v>
      </c>
      <c r="Z30" s="10" t="str">
        <v/>
      </c>
      <c r="AA30" s="26" t="str">
        <v>LC-130/SPoT</v>
      </c>
      <c r="AB30" s="78">
        <v>44896</v>
      </c>
      <c r="AC30" s="26" t="str">
        <v>Yes</v>
      </c>
      <c r="AD30" s="147" t="str">
        <v>FY23 inter</v>
      </c>
      <c r="AE30" s="147" t="str">
        <v>FY23 intra</v>
      </c>
      <c r="AF30" s="34" t="str">
        <v>D. Gibson</v>
      </c>
      <c r="AG30" s="26">
        <v>44477</v>
      </c>
      <c r="AH30" s="66" t="str">
        <v>I. McEwen</v>
      </c>
      <c r="AI30" s="66">
        <v>44477</v>
      </c>
      <c r="AJ30" s="66" t="str">
        <v/>
      </c>
      <c r="AK30" s="66" t="str">
        <v/>
      </c>
    </row>
    <row r="31" spans="1:40" ht="41.1" hidden="1" customHeight="1">
      <c r="A31" s="10">
        <v>1.2</v>
      </c>
      <c r="B31" s="50" t="str">
        <v/>
      </c>
      <c r="C31" s="14" t="str">
        <v>Camp  Hose - currently staged at PSL</v>
      </c>
      <c r="D31" s="14" t="str">
        <v>Two spools of hose - 348 cf / 4990 lbs each. Required for SES set-up - no DNDF requirement.</v>
      </c>
      <c r="E31" s="4">
        <v>92</v>
      </c>
      <c r="F31" s="4">
        <v>92</v>
      </c>
      <c r="G31" s="4">
        <v>71</v>
      </c>
      <c r="H31" s="4">
        <v>2</v>
      </c>
      <c r="I31" s="22">
        <v>695.53703703703707</v>
      </c>
      <c r="J31" s="22">
        <v>4990</v>
      </c>
      <c r="K31" s="4">
        <v>9980</v>
      </c>
      <c r="L31" s="168" t="str">
        <v>actual</v>
      </c>
      <c r="M31" s="168" t="str">
        <v/>
      </c>
      <c r="N31" s="163" t="str">
        <v xml:space="preserve"> U. Wisc. Madison</v>
      </c>
      <c r="O31" s="156" t="str">
        <v/>
      </c>
      <c r="P31" s="151" t="str">
        <v>UWM-PTH</v>
      </c>
      <c r="Q31" s="99">
        <v>44880</v>
      </c>
      <c r="R31" s="151" t="str">
        <v>Truck</v>
      </c>
      <c r="S31" s="152" t="str">
        <v>PTH - MCM</v>
      </c>
      <c r="T31" s="12" t="str">
        <v/>
      </c>
      <c r="U31" s="153" t="str">
        <v>USAP Vessel</v>
      </c>
      <c r="V31" s="39" t="str">
        <v>USAP Vessel</v>
      </c>
      <c r="W31" s="155" t="str">
        <v/>
      </c>
      <c r="X31" s="155" t="str">
        <v>-</v>
      </c>
      <c r="Y31" s="104">
        <v>44598</v>
      </c>
      <c r="Z31" s="157" t="str">
        <v/>
      </c>
      <c r="AA31" s="147" t="str">
        <v>LC-130/SPoT</v>
      </c>
      <c r="AB31" s="156">
        <v>45261</v>
      </c>
      <c r="AC31" s="147" t="str">
        <v>Yes</v>
      </c>
      <c r="AD31" s="147" t="str">
        <v>FY22 inter</v>
      </c>
      <c r="AE31" s="147" t="str">
        <v>FY24 intra</v>
      </c>
      <c r="AF31" s="147" t="str">
        <v>D. Gibson</v>
      </c>
      <c r="AG31" s="147">
        <v>44477</v>
      </c>
      <c r="AH31" s="147" t="str">
        <v>I. McEwen</v>
      </c>
      <c r="AI31" s="147">
        <v>44477</v>
      </c>
      <c r="AJ31" s="147" t="str">
        <v/>
      </c>
      <c r="AK31" s="147" t="str">
        <v/>
      </c>
    </row>
    <row r="32" spans="1:40" ht="31.5" hidden="1">
      <c r="A32" s="25">
        <v>1.2</v>
      </c>
      <c r="B32" s="48" t="str">
        <v/>
      </c>
      <c r="C32" s="3" t="str">
        <v>Bull wheel</v>
      </c>
      <c r="D32" s="3" t="str">
        <v>Bull wheel assembly - used to install main cable on reel in event of main cable damage/failure</v>
      </c>
      <c r="E32" s="4">
        <v>88</v>
      </c>
      <c r="F32" s="4">
        <v>58</v>
      </c>
      <c r="G32" s="4">
        <v>97</v>
      </c>
      <c r="H32" s="23">
        <v>1</v>
      </c>
      <c r="I32" s="22">
        <v>286.50925925925924</v>
      </c>
      <c r="J32" s="22">
        <v>2880</v>
      </c>
      <c r="K32" s="4">
        <v>2880</v>
      </c>
      <c r="L32" s="23" t="str">
        <v>actual</v>
      </c>
      <c r="M32" s="6" t="str">
        <v/>
      </c>
      <c r="N32" s="163" t="str">
        <v xml:space="preserve"> U. Wisc. Madison</v>
      </c>
      <c r="O32" s="156" t="str">
        <v/>
      </c>
      <c r="P32" s="160" t="str">
        <v>UWM - PTH</v>
      </c>
      <c r="Q32" s="169">
        <v>44880</v>
      </c>
      <c r="R32" s="151" t="str">
        <v>Truck</v>
      </c>
      <c r="S32" s="152" t="str">
        <v>PTH - MCM</v>
      </c>
      <c r="T32" s="153" t="str">
        <v/>
      </c>
      <c r="U32" s="153" t="str">
        <v>USAP Vessel</v>
      </c>
      <c r="V32" s="154" t="str">
        <v>USAP Vessel</v>
      </c>
      <c r="W32" s="155" t="str">
        <v/>
      </c>
      <c r="X32" s="155" t="str">
        <v>-</v>
      </c>
      <c r="Y32" s="156">
        <v>44963</v>
      </c>
      <c r="Z32" s="157" t="str">
        <v/>
      </c>
      <c r="AA32" s="147" t="str">
        <v>LC-130/SPoT</v>
      </c>
      <c r="AB32" s="156">
        <v>45323</v>
      </c>
      <c r="AC32" s="147" t="str">
        <v>No</v>
      </c>
      <c r="AD32" s="147" t="str">
        <v>FY23 inter</v>
      </c>
      <c r="AE32" s="147" t="str">
        <v>FY24 intra</v>
      </c>
      <c r="AF32" s="147" t="str">
        <v>D. Gibson</v>
      </c>
      <c r="AG32" s="147">
        <v>44477</v>
      </c>
      <c r="AH32" s="147" t="str">
        <v>I. McEwen</v>
      </c>
      <c r="AI32" s="147">
        <v>44477</v>
      </c>
      <c r="AJ32" s="147" t="str">
        <v>Weight and cube used from Gen 1 shipping label still on bull wheel.</v>
      </c>
      <c r="AK32" s="147" t="str">
        <v/>
      </c>
    </row>
    <row r="33" spans="1:37" ht="31.5" hidden="1">
      <c r="A33" s="25">
        <v>1.2</v>
      </c>
      <c r="B33" s="48" t="str">
        <v/>
      </c>
      <c r="C33" s="3" t="str">
        <v>Load member cable reel</v>
      </c>
      <c r="D33" s="3" t="str">
        <v>Cable Reel used to deploy downhole load member during string installation</v>
      </c>
      <c r="E33" s="4">
        <v>84</v>
      </c>
      <c r="F33" s="4">
        <v>60</v>
      </c>
      <c r="G33" s="4">
        <v>48</v>
      </c>
      <c r="H33" s="23">
        <v>1</v>
      </c>
      <c r="I33" s="22">
        <v>140</v>
      </c>
      <c r="J33" s="22">
        <v>3800</v>
      </c>
      <c r="K33" s="4">
        <v>3800</v>
      </c>
      <c r="L33" s="23" t="str">
        <v>estimated</v>
      </c>
      <c r="M33" s="6" t="str">
        <v/>
      </c>
      <c r="N33" s="163" t="str">
        <v xml:space="preserve"> U. Wisc. Madison</v>
      </c>
      <c r="O33" s="156" t="str">
        <v/>
      </c>
      <c r="P33" s="160" t="str">
        <v>UWM - PTH</v>
      </c>
      <c r="Q33" s="169">
        <v>44880</v>
      </c>
      <c r="R33" s="151" t="str">
        <v>Truck</v>
      </c>
      <c r="S33" s="152" t="str">
        <v>PTH - MCM</v>
      </c>
      <c r="T33" s="153" t="str">
        <v/>
      </c>
      <c r="U33" s="153" t="str">
        <v>USAP Vessel</v>
      </c>
      <c r="V33" s="154" t="str">
        <v>USAP Vessel</v>
      </c>
      <c r="W33" s="155" t="str">
        <v/>
      </c>
      <c r="X33" s="155" t="str">
        <v>-</v>
      </c>
      <c r="Y33" s="156">
        <v>44963</v>
      </c>
      <c r="Z33" s="157" t="str">
        <v/>
      </c>
      <c r="AA33" s="147" t="str">
        <v>LC-130/SPoT</v>
      </c>
      <c r="AB33" s="156">
        <v>45275</v>
      </c>
      <c r="AC33" s="147" t="str">
        <v>Yes</v>
      </c>
      <c r="AD33" s="147" t="str">
        <v>FY23 inter</v>
      </c>
      <c r="AE33" s="147" t="str">
        <v>FY24 intra</v>
      </c>
      <c r="AF33" s="147" t="str">
        <v>D. Gibson</v>
      </c>
      <c r="AG33" s="147">
        <v>44477</v>
      </c>
      <c r="AH33" s="147" t="str">
        <v>I. McEwen</v>
      </c>
      <c r="AI33" s="147">
        <v>44477</v>
      </c>
      <c r="AJ33" s="147" t="str">
        <v>Required onsite in FW YR 2 for integration - recent addition, still in development</v>
      </c>
      <c r="AK33" s="147" t="str">
        <v/>
      </c>
    </row>
    <row r="34" spans="1:37" ht="61.5" hidden="1" customHeight="1">
      <c r="A34" s="25">
        <v>1.2</v>
      </c>
      <c r="B34" s="48" t="str">
        <v/>
      </c>
      <c r="C34" s="3" t="str">
        <v>DOM Handling Facility (DHF)</v>
      </c>
      <c r="D34" s="3" t="str">
        <v>Standard vessel shipping - can overwinter in McM.</v>
      </c>
      <c r="E34" s="23">
        <v>240</v>
      </c>
      <c r="F34" s="23">
        <v>96</v>
      </c>
      <c r="G34" s="23">
        <v>96</v>
      </c>
      <c r="H34" s="23">
        <v>1</v>
      </c>
      <c r="I34" s="22">
        <v>1280</v>
      </c>
      <c r="J34" s="22">
        <v>12000</v>
      </c>
      <c r="K34" s="4">
        <v>12000</v>
      </c>
      <c r="L34" s="148" t="str">
        <v>estimated</v>
      </c>
      <c r="M34" s="170" t="str">
        <v/>
      </c>
      <c r="N34" s="163" t="str">
        <v xml:space="preserve"> U. Wisc. Madison</v>
      </c>
      <c r="O34" s="156" t="str">
        <v/>
      </c>
      <c r="P34" s="160" t="str">
        <v>UWM - PTH</v>
      </c>
      <c r="Q34" s="169">
        <v>44880</v>
      </c>
      <c r="R34" s="151" t="str">
        <v>Truck</v>
      </c>
      <c r="S34" s="153" t="str">
        <v>PTH - MCM</v>
      </c>
      <c r="T34" s="153" t="str">
        <v/>
      </c>
      <c r="U34" s="153" t="str">
        <v>USAP Vessel</v>
      </c>
      <c r="V34" s="155" t="str">
        <v>USAP Vessel</v>
      </c>
      <c r="W34" s="155" t="str">
        <v>-</v>
      </c>
      <c r="X34" s="155" t="str">
        <v>-</v>
      </c>
      <c r="Y34" s="162">
        <v>44963</v>
      </c>
      <c r="Z34" s="157" t="str">
        <v/>
      </c>
      <c r="AA34" s="147" t="str">
        <v>LC-130/SPoT</v>
      </c>
      <c r="AB34" s="156">
        <v>45261</v>
      </c>
      <c r="AC34" s="147" t="str">
        <v>Yes</v>
      </c>
      <c r="AD34" s="147" t="str">
        <v>FY23 inter</v>
      </c>
      <c r="AE34" s="147" t="str">
        <v>FY24 intra</v>
      </c>
      <c r="AF34" s="61" t="str">
        <v>D. Gibson</v>
      </c>
      <c r="AG34" s="147">
        <v>44477</v>
      </c>
      <c r="AH34" s="61" t="str">
        <v>I. McEwen</v>
      </c>
      <c r="AI34" s="61">
        <v>44477</v>
      </c>
      <c r="AJ34" s="147" t="str">
        <v>Sensor Handling Facility construction scheduled to begin mid-December FY24</v>
      </c>
      <c r="AK34" s="61" t="str">
        <v/>
      </c>
    </row>
    <row r="35" spans="1:37" ht="23.25" hidden="1" customHeight="1">
      <c r="A35" s="25">
        <v>1.2</v>
      </c>
      <c r="B35" s="48" t="str">
        <v/>
      </c>
      <c r="C35" s="1" t="str">
        <v xml:space="preserve">Spare Combo cable </v>
      </c>
      <c r="D35" s="3" t="str">
        <v>Spare cable for Return Water Cable Reel - on spool</v>
      </c>
      <c r="E35" s="23">
        <v>72</v>
      </c>
      <c r="F35" s="23">
        <v>72</v>
      </c>
      <c r="G35" s="23">
        <v>72</v>
      </c>
      <c r="H35" s="23">
        <v>1</v>
      </c>
      <c r="I35" s="22">
        <v>216</v>
      </c>
      <c r="J35" s="22">
        <v>3000</v>
      </c>
      <c r="K35" s="4">
        <v>3000</v>
      </c>
      <c r="L35" s="23" t="str">
        <v>actual</v>
      </c>
      <c r="M35" s="6" t="str">
        <v/>
      </c>
      <c r="N35" s="163" t="str">
        <v xml:space="preserve"> U. Wisc. Madison</v>
      </c>
      <c r="O35" s="156" t="str">
        <v/>
      </c>
      <c r="P35" s="151" t="str">
        <v>UWM-PTH</v>
      </c>
      <c r="Q35" s="169">
        <v>44880</v>
      </c>
      <c r="R35" s="151" t="str">
        <v>Truck</v>
      </c>
      <c r="S35" s="153" t="str">
        <v>PTH - MCM</v>
      </c>
      <c r="T35" s="153" t="str">
        <v/>
      </c>
      <c r="U35" s="153" t="str">
        <v>USAP Vessel</v>
      </c>
      <c r="V35" s="155" t="str">
        <v>USAP Vessel</v>
      </c>
      <c r="W35" s="155" t="str">
        <v/>
      </c>
      <c r="X35" s="155" t="str">
        <v>-</v>
      </c>
      <c r="Y35" s="162">
        <v>45328</v>
      </c>
      <c r="Z35" s="157" t="str">
        <v/>
      </c>
      <c r="AA35" s="147" t="str">
        <v>LC-130/SPoT</v>
      </c>
      <c r="AB35" s="156">
        <v>45334</v>
      </c>
      <c r="AC35" s="147" t="str">
        <v>No</v>
      </c>
      <c r="AD35" s="147" t="str">
        <v>FY24 inter</v>
      </c>
      <c r="AE35" s="147" t="str">
        <v>FY24 intra</v>
      </c>
      <c r="AF35" s="147" t="str">
        <v>D. Gibson</v>
      </c>
      <c r="AG35" s="147">
        <v>44477</v>
      </c>
      <c r="AH35" s="147" t="str">
        <v>I. McEwen</v>
      </c>
      <c r="AI35" s="147">
        <v>44477</v>
      </c>
      <c r="AJ35" s="147" t="str">
        <v>Spare required for drill season</v>
      </c>
      <c r="AK35" s="147" t="str">
        <v/>
      </c>
    </row>
    <row r="36" spans="1:37" ht="26.45" hidden="1" customHeight="1">
      <c r="A36" s="25">
        <v>1.2</v>
      </c>
      <c r="B36" s="49" t="str">
        <v/>
      </c>
      <c r="C36" s="3" t="str">
        <v>Spare Drill Cable</v>
      </c>
      <c r="D36" s="3" t="str">
        <v>Standard vessel shipping - can overwinter in McM. Cable on steel spool.</v>
      </c>
      <c r="E36" s="23">
        <v>83</v>
      </c>
      <c r="F36" s="23">
        <v>83</v>
      </c>
      <c r="G36" s="23">
        <v>61</v>
      </c>
      <c r="H36" s="23">
        <v>1</v>
      </c>
      <c r="I36" s="22">
        <v>243.1880787037037</v>
      </c>
      <c r="J36" s="22">
        <v>6835</v>
      </c>
      <c r="K36" s="4">
        <v>6835</v>
      </c>
      <c r="L36" s="23" t="str">
        <v>actual</v>
      </c>
      <c r="M36" s="6" t="str">
        <v/>
      </c>
      <c r="N36" s="163" t="str">
        <v xml:space="preserve"> U. Wisc. Madison</v>
      </c>
      <c r="O36" s="156" t="str">
        <v/>
      </c>
      <c r="P36" s="151" t="str">
        <v>UWM-PTH</v>
      </c>
      <c r="Q36" s="169">
        <v>44880</v>
      </c>
      <c r="R36" s="151" t="str">
        <v>Truck</v>
      </c>
      <c r="S36" s="153" t="str">
        <v>PTH - MCM</v>
      </c>
      <c r="T36" s="153" t="str">
        <v/>
      </c>
      <c r="U36" s="153" t="str">
        <v>USAP Vessel</v>
      </c>
      <c r="V36" s="155" t="str">
        <v>USAP Vessel</v>
      </c>
      <c r="W36" s="155" t="str">
        <v/>
      </c>
      <c r="X36" s="155" t="str">
        <v>-</v>
      </c>
      <c r="Y36" s="162">
        <v>45328</v>
      </c>
      <c r="Z36" s="157" t="str">
        <v/>
      </c>
      <c r="AA36" s="147" t="str">
        <v>LC-130/SPoT</v>
      </c>
      <c r="AB36" s="156">
        <v>45334</v>
      </c>
      <c r="AC36" s="147" t="str">
        <v>No</v>
      </c>
      <c r="AD36" s="147" t="str">
        <v>FY24 inter</v>
      </c>
      <c r="AE36" s="147" t="str">
        <v>FY24 intra</v>
      </c>
      <c r="AF36" s="147" t="str">
        <v>D. Gibson</v>
      </c>
      <c r="AG36" s="147">
        <v>44477</v>
      </c>
      <c r="AH36" s="147" t="str">
        <v>I. McEwen</v>
      </c>
      <c r="AI36" s="147">
        <v>44477</v>
      </c>
      <c r="AJ36" s="147" t="str">
        <v>Spare required for drill season</v>
      </c>
      <c r="AK36" s="147" t="str">
        <v/>
      </c>
    </row>
    <row r="37" spans="1:37" ht="31.5" hidden="1">
      <c r="A37" s="25">
        <v>1.2</v>
      </c>
      <c r="B37" s="48" t="str">
        <v/>
      </c>
      <c r="C37" s="3" t="str">
        <v>Computing/controls components</v>
      </c>
      <c r="D37" s="3" t="str">
        <v>Computing and controls equipment (Motor drives and other sensitive electronics) - Do Not Freeze</v>
      </c>
      <c r="E37" s="4">
        <v>96</v>
      </c>
      <c r="F37" s="4">
        <v>48</v>
      </c>
      <c r="G37" s="4">
        <v>48</v>
      </c>
      <c r="H37" s="23">
        <v>1</v>
      </c>
      <c r="I37" s="22">
        <v>128</v>
      </c>
      <c r="J37" s="22">
        <v>3000</v>
      </c>
      <c r="K37" s="4">
        <v>3000</v>
      </c>
      <c r="L37" s="23" t="str">
        <v>estimated</v>
      </c>
      <c r="M37" s="6" t="str">
        <v>DNF</v>
      </c>
      <c r="N37" s="163" t="str">
        <v xml:space="preserve"> U. Wisc. Madison</v>
      </c>
      <c r="O37" s="156" t="str">
        <v/>
      </c>
      <c r="P37" s="160" t="str">
        <v>UWM - PTH</v>
      </c>
      <c r="Q37" s="169">
        <v>45139</v>
      </c>
      <c r="R37" s="151" t="str">
        <v>Truck</v>
      </c>
      <c r="S37" s="152" t="str">
        <v>PTH - CHC</v>
      </c>
      <c r="T37" s="153" t="str">
        <v/>
      </c>
      <c r="U37" s="153" t="str">
        <v>ComSur</v>
      </c>
      <c r="V37" s="154" t="str">
        <v>CHC-MCM</v>
      </c>
      <c r="W37" s="155" t="str">
        <v/>
      </c>
      <c r="X37" s="155" t="str">
        <v>USAP Air</v>
      </c>
      <c r="Y37" s="156">
        <v>45231</v>
      </c>
      <c r="Z37" s="157" t="str">
        <v/>
      </c>
      <c r="AA37" s="147" t="str">
        <v>LC-130</v>
      </c>
      <c r="AB37" s="156">
        <v>45245</v>
      </c>
      <c r="AC37" s="147" t="str">
        <v>Yes</v>
      </c>
      <c r="AD37" s="147" t="str">
        <v>FY24 inter</v>
      </c>
      <c r="AE37" s="147" t="str">
        <v>FY24 intra</v>
      </c>
      <c r="AF37" s="147" t="str">
        <v>D. Gibson</v>
      </c>
      <c r="AG37" s="147">
        <v>44477</v>
      </c>
      <c r="AH37" s="147" t="str">
        <v>I. McEwen</v>
      </c>
      <c r="AI37" s="147">
        <v>44477</v>
      </c>
      <c r="AJ37" s="147" t="str">
        <v>Required onsite in FW YR 2 to support controls system tasking</v>
      </c>
      <c r="AK37" s="147" t="str">
        <v/>
      </c>
    </row>
    <row r="38" spans="1:37" ht="31.5" hidden="1">
      <c r="A38" s="25">
        <v>1.2</v>
      </c>
      <c r="B38" s="48" t="str">
        <v/>
      </c>
      <c r="C38" s="3" t="str">
        <v>Driller resupply/refit components -  8'  Container</v>
      </c>
      <c r="D38" s="3" t="str">
        <v>8' Mini Milvan; Consumables/drill components</v>
      </c>
      <c r="E38" s="4">
        <v>96</v>
      </c>
      <c r="F38" s="4">
        <v>86</v>
      </c>
      <c r="G38" s="4">
        <v>96</v>
      </c>
      <c r="H38" s="23">
        <v>1</v>
      </c>
      <c r="I38" s="22">
        <v>458.66666666666669</v>
      </c>
      <c r="J38" s="22">
        <v>6500</v>
      </c>
      <c r="K38" s="4">
        <v>6500</v>
      </c>
      <c r="L38" s="23" t="str">
        <v>estimated</v>
      </c>
      <c r="M38" s="6" t="str">
        <v/>
      </c>
      <c r="N38" s="163" t="str">
        <v xml:space="preserve"> U. Wisc. Madison</v>
      </c>
      <c r="O38" s="156" t="str">
        <v/>
      </c>
      <c r="P38" s="160" t="str">
        <v>UWM - PTH</v>
      </c>
      <c r="Q38" s="169">
        <v>45139</v>
      </c>
      <c r="R38" s="151" t="str">
        <v>Truck</v>
      </c>
      <c r="S38" s="152" t="str">
        <v>PTH - CHC</v>
      </c>
      <c r="T38" s="153" t="str">
        <v/>
      </c>
      <c r="U38" s="153" t="str">
        <v>ComSur</v>
      </c>
      <c r="V38" s="154" t="str">
        <v>CHC-MCM</v>
      </c>
      <c r="W38" s="155" t="str">
        <v/>
      </c>
      <c r="X38" s="155" t="str">
        <v>USAP Air</v>
      </c>
      <c r="Y38" s="156">
        <v>45231</v>
      </c>
      <c r="Z38" s="157" t="str">
        <v/>
      </c>
      <c r="AA38" s="147" t="str">
        <v>LC-130</v>
      </c>
      <c r="AB38" s="156">
        <v>45245</v>
      </c>
      <c r="AC38" s="147" t="str">
        <v>Yes</v>
      </c>
      <c r="AD38" s="147" t="str">
        <v>FY24 inter</v>
      </c>
      <c r="AE38" s="147" t="str">
        <v>FY24 intra</v>
      </c>
      <c r="AF38" s="147" t="str">
        <v>D. Gibson</v>
      </c>
      <c r="AG38" s="147">
        <v>44477</v>
      </c>
      <c r="AH38" s="147" t="str">
        <v>I. McEwen</v>
      </c>
      <c r="AI38" s="147">
        <v>44477</v>
      </c>
      <c r="AJ38" s="147" t="str">
        <v>Items identifed in prior field season - 8' container moves with contents overland or by air</v>
      </c>
      <c r="AK38" s="147" t="str">
        <v/>
      </c>
    </row>
    <row r="39" spans="1:37" ht="31.5" hidden="1">
      <c r="A39" s="25">
        <v>1.2</v>
      </c>
      <c r="B39" s="48" t="str">
        <v/>
      </c>
      <c r="C39" s="3" t="str">
        <v>Drill refit components</v>
      </c>
      <c r="D39" s="3" t="str">
        <v>Single crate. Consumables/drill refit components</v>
      </c>
      <c r="E39" s="23">
        <v>96</v>
      </c>
      <c r="F39" s="23">
        <v>48</v>
      </c>
      <c r="G39" s="23">
        <v>48</v>
      </c>
      <c r="H39" s="23">
        <v>1</v>
      </c>
      <c r="I39" s="22">
        <v>128</v>
      </c>
      <c r="J39" s="22">
        <v>3000</v>
      </c>
      <c r="K39" s="4">
        <v>3000</v>
      </c>
      <c r="L39" s="148" t="str">
        <v>estimated</v>
      </c>
      <c r="M39" s="170" t="str">
        <v/>
      </c>
      <c r="N39" s="163" t="str">
        <v xml:space="preserve"> U. Wisc. Madison</v>
      </c>
      <c r="O39" s="156" t="str">
        <v/>
      </c>
      <c r="P39" s="151" t="str">
        <v>UWM-PTH</v>
      </c>
      <c r="Q39" s="169">
        <v>45139</v>
      </c>
      <c r="R39" s="151" t="str">
        <v>Truck</v>
      </c>
      <c r="S39" s="153" t="str">
        <v>PTH - CHC</v>
      </c>
      <c r="T39" s="153" t="str">
        <v/>
      </c>
      <c r="U39" s="153" t="str">
        <v>Comsur</v>
      </c>
      <c r="V39" s="155" t="str">
        <v>CHC-MCM</v>
      </c>
      <c r="W39" s="155" t="str">
        <v/>
      </c>
      <c r="X39" s="155" t="str">
        <v>USAP Air</v>
      </c>
      <c r="Y39" s="156">
        <v>45231</v>
      </c>
      <c r="Z39" s="157" t="str">
        <v/>
      </c>
      <c r="AA39" s="163" t="str">
        <v>LC-130</v>
      </c>
      <c r="AB39" s="156">
        <v>45245</v>
      </c>
      <c r="AC39" s="147" t="str">
        <v>Yes</v>
      </c>
      <c r="AD39" s="147" t="str">
        <v>FY24 inter</v>
      </c>
      <c r="AE39" s="147" t="str">
        <v>FY24 intra</v>
      </c>
      <c r="AF39" s="147" t="str">
        <v>D. Gibson</v>
      </c>
      <c r="AG39" s="147">
        <v>44477</v>
      </c>
      <c r="AH39" s="147" t="str">
        <v>I. McEwen</v>
      </c>
      <c r="AI39" s="147">
        <v>44477</v>
      </c>
      <c r="AJ39" s="147" t="str">
        <v>Items identifed in prior field season</v>
      </c>
      <c r="AK39" s="147" t="str">
        <v/>
      </c>
    </row>
    <row r="40" spans="1:37" ht="23.25" hidden="1" customHeight="1">
      <c r="A40" s="25">
        <v>1.2</v>
      </c>
      <c r="B40" s="48" t="str">
        <v/>
      </c>
      <c r="C40" s="18" t="str">
        <v>Drill Heads DNF - X</v>
      </c>
      <c r="D40" s="172" t="str">
        <v>Drill Heads for winterover storage - ICL  - Do Not Freeze</v>
      </c>
      <c r="E40" s="23">
        <v>192</v>
      </c>
      <c r="F40" s="23">
        <v>24</v>
      </c>
      <c r="G40" s="23">
        <v>24</v>
      </c>
      <c r="H40" s="23">
        <v>1</v>
      </c>
      <c r="I40" s="22">
        <v>64</v>
      </c>
      <c r="J40" s="22">
        <v>1060</v>
      </c>
      <c r="K40" s="4">
        <v>1060</v>
      </c>
      <c r="L40" s="148" t="str">
        <v>actual</v>
      </c>
      <c r="M40" s="170" t="str">
        <v>DNF</v>
      </c>
      <c r="N40" s="163" t="str">
        <v xml:space="preserve"> U. Wisc. Madison</v>
      </c>
      <c r="O40" s="156" t="str">
        <v/>
      </c>
      <c r="P40" s="151" t="str">
        <v>UWM-PTH</v>
      </c>
      <c r="Q40" s="169">
        <v>44880</v>
      </c>
      <c r="R40" s="151" t="str">
        <v>Truck</v>
      </c>
      <c r="S40" s="153" t="str">
        <v>PTH - MCM</v>
      </c>
      <c r="T40" s="153" t="str">
        <v/>
      </c>
      <c r="U40" s="153" t="str">
        <v>USAP Vessel</v>
      </c>
      <c r="V40" s="155" t="str">
        <v>USAP Vessel</v>
      </c>
      <c r="W40" s="155" t="str">
        <v/>
      </c>
      <c r="X40" s="155" t="str">
        <v>-</v>
      </c>
      <c r="Y40" s="162">
        <v>44963</v>
      </c>
      <c r="Z40" s="157" t="str">
        <v/>
      </c>
      <c r="AA40" s="163" t="str">
        <v>LC-130</v>
      </c>
      <c r="AB40" s="156">
        <v>44969</v>
      </c>
      <c r="AC40" s="147" t="str">
        <v>Yes</v>
      </c>
      <c r="AD40" s="147" t="str">
        <v>FY23 inter</v>
      </c>
      <c r="AE40" s="147" t="str">
        <v>FY23 intra</v>
      </c>
      <c r="AF40" s="147" t="str">
        <v>D. Gibson</v>
      </c>
      <c r="AG40" s="147">
        <v>44477</v>
      </c>
      <c r="AH40" s="147" t="str">
        <v>I. McEwen</v>
      </c>
      <c r="AI40" s="147">
        <v>44477</v>
      </c>
      <c r="AJ40" s="147" t="str">
        <v>One drill head shipped one year early for ull system wet-test</v>
      </c>
      <c r="AK40" s="147" t="str">
        <v/>
      </c>
    </row>
    <row r="41" spans="1:37" ht="23.25" hidden="1" customHeight="1">
      <c r="A41" s="25">
        <v>1.2</v>
      </c>
      <c r="B41" s="48" t="str">
        <v/>
      </c>
      <c r="C41" s="18" t="str">
        <v>Drill Heads DNF - Y</v>
      </c>
      <c r="D41" s="172" t="str">
        <v>Drill Heads for winterover storage - ICL  - Do Not Freeze</v>
      </c>
      <c r="E41" s="23">
        <v>192</v>
      </c>
      <c r="F41" s="23">
        <v>24</v>
      </c>
      <c r="G41" s="23">
        <v>24</v>
      </c>
      <c r="H41" s="23">
        <v>1</v>
      </c>
      <c r="I41" s="22">
        <v>64</v>
      </c>
      <c r="J41" s="22">
        <v>1060</v>
      </c>
      <c r="K41" s="4">
        <v>1060</v>
      </c>
      <c r="L41" s="148" t="str">
        <v>actual</v>
      </c>
      <c r="M41" s="170" t="str">
        <v>DNF</v>
      </c>
      <c r="N41" s="163" t="str">
        <v xml:space="preserve"> U. Wisc. Madison</v>
      </c>
      <c r="O41" s="156" t="str">
        <v/>
      </c>
      <c r="P41" s="151" t="str">
        <v>UWM-PTH</v>
      </c>
      <c r="Q41" s="169">
        <v>45245</v>
      </c>
      <c r="R41" s="151" t="str">
        <v>Truck</v>
      </c>
      <c r="S41" s="153" t="str">
        <v>PTH - MCM</v>
      </c>
      <c r="T41" s="153" t="str">
        <v/>
      </c>
      <c r="U41" s="153" t="str">
        <v>USAP Vessel</v>
      </c>
      <c r="V41" s="155" t="str">
        <v>USAP Vessel</v>
      </c>
      <c r="W41" s="155" t="str">
        <v/>
      </c>
      <c r="X41" s="155" t="str">
        <v>-</v>
      </c>
      <c r="Y41" s="162">
        <v>45328</v>
      </c>
      <c r="Z41" s="157" t="str">
        <v/>
      </c>
      <c r="AA41" s="163" t="str">
        <v>LC-130</v>
      </c>
      <c r="AB41" s="156">
        <v>45334</v>
      </c>
      <c r="AC41" s="147" t="str">
        <v>Yes</v>
      </c>
      <c r="AD41" s="147" t="str">
        <v>FY24 inter</v>
      </c>
      <c r="AE41" s="147" t="str">
        <v>FY24 intra</v>
      </c>
      <c r="AF41" s="147" t="str">
        <v>D. Gibson</v>
      </c>
      <c r="AG41" s="147">
        <v>44477</v>
      </c>
      <c r="AH41" s="147" t="str">
        <v>I. McEwen</v>
      </c>
      <c r="AI41" s="147">
        <v>44477</v>
      </c>
      <c r="AJ41" s="147" t="str">
        <v/>
      </c>
      <c r="AK41" s="147" t="str">
        <v/>
      </c>
    </row>
    <row r="42" spans="1:37" ht="22.5" hidden="1" customHeight="1">
      <c r="A42" s="25">
        <v>1.2</v>
      </c>
      <c r="B42" s="48" t="str">
        <v/>
      </c>
      <c r="C42" s="18" t="str">
        <v>Drill Heads DNF - R</v>
      </c>
      <c r="D42" s="172" t="str">
        <v xml:space="preserve">Drill Heads for winterover storage - ICL  - Do Not Freeze </v>
      </c>
      <c r="E42" s="23">
        <v>192</v>
      </c>
      <c r="F42" s="23">
        <v>24</v>
      </c>
      <c r="G42" s="23">
        <v>24</v>
      </c>
      <c r="H42" s="23">
        <v>1</v>
      </c>
      <c r="I42" s="22">
        <v>64</v>
      </c>
      <c r="J42" s="22">
        <v>1060</v>
      </c>
      <c r="K42" s="4">
        <v>1060</v>
      </c>
      <c r="L42" s="148" t="str">
        <v>actual</v>
      </c>
      <c r="M42" s="170" t="str">
        <v>DNF</v>
      </c>
      <c r="N42" s="163" t="str">
        <v xml:space="preserve"> U. Wisc. Madison</v>
      </c>
      <c r="O42" s="156" t="str">
        <v/>
      </c>
      <c r="P42" s="151" t="str">
        <v>UWM-PTH</v>
      </c>
      <c r="Q42" s="169">
        <v>45245</v>
      </c>
      <c r="R42" s="151" t="str">
        <v>Truck</v>
      </c>
      <c r="S42" s="153" t="str">
        <v>PTH - MCM</v>
      </c>
      <c r="T42" s="153" t="str">
        <v/>
      </c>
      <c r="U42" s="153" t="str">
        <v>USAP Vessel</v>
      </c>
      <c r="V42" s="155" t="str">
        <v>USAP Vessel</v>
      </c>
      <c r="W42" s="155" t="str">
        <v/>
      </c>
      <c r="X42" s="155" t="str">
        <v>-</v>
      </c>
      <c r="Y42" s="162">
        <v>45328</v>
      </c>
      <c r="Z42" s="157" t="str">
        <v/>
      </c>
      <c r="AA42" s="163" t="str">
        <v>LC-130</v>
      </c>
      <c r="AB42" s="156">
        <v>45334</v>
      </c>
      <c r="AC42" s="147" t="str">
        <v>Yes</v>
      </c>
      <c r="AD42" s="147" t="str">
        <v>FY24 inter</v>
      </c>
      <c r="AE42" s="147" t="str">
        <v>FY24 intra</v>
      </c>
      <c r="AF42" s="147" t="str">
        <v>D. Gibson</v>
      </c>
      <c r="AG42" s="147">
        <v>44477</v>
      </c>
      <c r="AH42" s="147" t="str">
        <v>I. McEwen</v>
      </c>
      <c r="AI42" s="147">
        <v>44477</v>
      </c>
      <c r="AJ42" s="147" t="str">
        <v/>
      </c>
      <c r="AK42" s="147" t="str">
        <v/>
      </c>
    </row>
    <row r="43" spans="1:37" ht="34.5" hidden="1" customHeight="1">
      <c r="A43" s="25">
        <v>1.2</v>
      </c>
      <c r="B43" s="48" t="str">
        <v/>
      </c>
      <c r="C43" s="3" t="str">
        <v>Computing/controls components</v>
      </c>
      <c r="D43" s="172" t="str">
        <v>Computing and controls equipment (Sensor, motor drives and other sensitive electronics) - Do Not Freeze</v>
      </c>
      <c r="E43" s="4">
        <v>96</v>
      </c>
      <c r="F43" s="4">
        <v>48</v>
      </c>
      <c r="G43" s="4">
        <v>48</v>
      </c>
      <c r="H43" s="23">
        <v>1</v>
      </c>
      <c r="I43" s="22">
        <v>128</v>
      </c>
      <c r="J43" s="22">
        <v>3000</v>
      </c>
      <c r="K43" s="4">
        <v>3000</v>
      </c>
      <c r="L43" s="23" t="str">
        <v>estimated</v>
      </c>
      <c r="M43" s="6" t="str">
        <v>DNF</v>
      </c>
      <c r="N43" s="163" t="str">
        <v xml:space="preserve"> U. Wisc. Madison</v>
      </c>
      <c r="O43" s="156" t="str">
        <v/>
      </c>
      <c r="P43" s="160" t="str">
        <v>UWM - PTH</v>
      </c>
      <c r="Q43" s="169">
        <v>45505</v>
      </c>
      <c r="R43" s="151" t="str">
        <v>Truck</v>
      </c>
      <c r="S43" s="152" t="str">
        <v>PTH - CHC</v>
      </c>
      <c r="T43" s="153" t="str">
        <v/>
      </c>
      <c r="U43" s="153" t="str">
        <v>ComSur</v>
      </c>
      <c r="V43" s="154" t="str">
        <v>CHC-MCM</v>
      </c>
      <c r="W43" s="155" t="str">
        <v/>
      </c>
      <c r="X43" s="155" t="str">
        <v>USAP Air</v>
      </c>
      <c r="Y43" s="156">
        <v>45597</v>
      </c>
      <c r="Z43" s="157" t="str">
        <v/>
      </c>
      <c r="AA43" s="147" t="str">
        <v>LC-130</v>
      </c>
      <c r="AB43" s="156">
        <v>45611</v>
      </c>
      <c r="AC43" s="147" t="str">
        <v>Yes</v>
      </c>
      <c r="AD43" s="147" t="str">
        <v>FY25 inter</v>
      </c>
      <c r="AE43" s="147" t="str">
        <v>FY25 intra</v>
      </c>
      <c r="AF43" s="147" t="str">
        <v>D. Gibson</v>
      </c>
      <c r="AG43" s="147">
        <v>44477</v>
      </c>
      <c r="AH43" s="147" t="str">
        <v>I. McEwen</v>
      </c>
      <c r="AI43" s="147">
        <v>44477</v>
      </c>
      <c r="AJ43" s="147" t="str">
        <v/>
      </c>
      <c r="AK43" s="147" t="str">
        <v/>
      </c>
    </row>
    <row r="44" spans="1:37" ht="21.75" hidden="1" customHeight="1">
      <c r="A44" s="67">
        <v>1.2</v>
      </c>
      <c r="B44" s="68" t="str">
        <v/>
      </c>
      <c r="C44" s="19" t="str">
        <v xml:space="preserve">Installation Hardware  87-93 </v>
      </c>
      <c r="D44" s="19" t="str">
        <v>Installation hardware for winterover storage at Pole</v>
      </c>
      <c r="E44" s="69">
        <v>96</v>
      </c>
      <c r="F44" s="69">
        <v>48</v>
      </c>
      <c r="G44" s="69">
        <v>48</v>
      </c>
      <c r="H44" s="23">
        <v>7</v>
      </c>
      <c r="I44" s="22">
        <v>896</v>
      </c>
      <c r="J44" s="22">
        <v>1000</v>
      </c>
      <c r="K44" s="4">
        <v>7000</v>
      </c>
      <c r="L44" s="178" t="str">
        <v>estimated</v>
      </c>
      <c r="M44" s="7" t="str">
        <v/>
      </c>
      <c r="N44" s="163" t="str">
        <v xml:space="preserve"> U. Wisc. Madison</v>
      </c>
      <c r="O44" s="156" t="str">
        <v/>
      </c>
      <c r="P44" s="160" t="str">
        <v>UWM - PTH</v>
      </c>
      <c r="Q44" s="169">
        <v>45245</v>
      </c>
      <c r="R44" s="151" t="str">
        <v>Truck</v>
      </c>
      <c r="S44" s="152" t="str">
        <v>PTH - MCM</v>
      </c>
      <c r="T44" s="153" t="str">
        <v/>
      </c>
      <c r="U44" s="153" t="str">
        <v>USAP Vessel</v>
      </c>
      <c r="V44" s="155" t="str">
        <v>USAP Vessel</v>
      </c>
      <c r="W44" s="155" t="str">
        <v/>
      </c>
      <c r="X44" s="155" t="str">
        <v>-</v>
      </c>
      <c r="Y44" s="162">
        <v>45328</v>
      </c>
      <c r="Z44" s="157" t="str">
        <v/>
      </c>
      <c r="AA44" s="163" t="str">
        <v>LC-130</v>
      </c>
      <c r="AB44" s="156">
        <v>45337</v>
      </c>
      <c r="AC44" s="147" t="str">
        <v>Yes</v>
      </c>
      <c r="AD44" s="147" t="str">
        <v>FY24 inter</v>
      </c>
      <c r="AE44" s="147" t="str">
        <v>FY24 intra</v>
      </c>
      <c r="AF44" s="147" t="str">
        <v>D. Tosi</v>
      </c>
      <c r="AG44" s="147">
        <v>44461</v>
      </c>
      <c r="AH44" s="147" t="str">
        <v>I. McEwen</v>
      </c>
      <c r="AI44" s="147">
        <v>44461</v>
      </c>
      <c r="AJ44" s="147" t="str">
        <v/>
      </c>
      <c r="AK44" s="147" t="str">
        <v/>
      </c>
    </row>
    <row r="45" spans="1:37" ht="32.450000000000003" hidden="1" customHeight="1">
      <c r="A45" s="67">
        <v>1.2</v>
      </c>
      <c r="B45" s="68" t="str">
        <v/>
      </c>
      <c r="C45" s="19" t="str">
        <v xml:space="preserve">Installation Weights  87-93 </v>
      </c>
      <c r="D45" s="19" t="str">
        <v>Installation weights for winterover storage at Pole</v>
      </c>
      <c r="E45" s="69">
        <v>36</v>
      </c>
      <c r="F45" s="69">
        <v>24</v>
      </c>
      <c r="G45" s="69">
        <v>24</v>
      </c>
      <c r="H45" s="23">
        <v>7</v>
      </c>
      <c r="I45" s="22">
        <v>84</v>
      </c>
      <c r="J45" s="22">
        <v>785.71428571428567</v>
      </c>
      <c r="K45" s="4">
        <v>5500</v>
      </c>
      <c r="L45" s="69" t="str">
        <v>estimated</v>
      </c>
      <c r="M45" s="7" t="str">
        <v/>
      </c>
      <c r="N45" s="163" t="str">
        <v xml:space="preserve"> U. Wisc. Madison</v>
      </c>
      <c r="O45" s="156" t="str">
        <v/>
      </c>
      <c r="P45" s="160" t="str">
        <v>UWM - PTH</v>
      </c>
      <c r="Q45" s="169">
        <v>45245</v>
      </c>
      <c r="R45" s="151" t="str">
        <v>Truck</v>
      </c>
      <c r="S45" s="152" t="str">
        <v>PTH - MCM</v>
      </c>
      <c r="T45" s="153" t="str">
        <v/>
      </c>
      <c r="U45" s="153" t="str">
        <v>USAP Vessel</v>
      </c>
      <c r="V45" s="155" t="str">
        <v>USAP Vessel</v>
      </c>
      <c r="W45" s="155" t="str">
        <v/>
      </c>
      <c r="X45" s="155" t="str">
        <v>-</v>
      </c>
      <c r="Y45" s="162">
        <v>45328</v>
      </c>
      <c r="Z45" s="157" t="str">
        <v/>
      </c>
      <c r="AA45" s="163" t="str">
        <v>LC-130</v>
      </c>
      <c r="AB45" s="156">
        <v>45337</v>
      </c>
      <c r="AC45" s="147" t="str">
        <v>Yes</v>
      </c>
      <c r="AD45" s="147" t="str">
        <v>FY24 inter</v>
      </c>
      <c r="AE45" s="147" t="str">
        <v>FY24 intra</v>
      </c>
      <c r="AF45" s="147" t="str">
        <v>D. Tosi</v>
      </c>
      <c r="AG45" s="147">
        <v>44461</v>
      </c>
      <c r="AH45" s="147" t="str">
        <v>I. McEwen</v>
      </c>
      <c r="AI45" s="147">
        <v>44461</v>
      </c>
      <c r="AJ45" s="147" t="str">
        <v/>
      </c>
      <c r="AK45" s="147" t="str">
        <v/>
      </c>
    </row>
    <row r="46" spans="1:37" ht="31.5" hidden="1">
      <c r="A46" s="25">
        <v>1.5</v>
      </c>
      <c r="B46" s="48" t="str">
        <v/>
      </c>
      <c r="C46" s="3" t="str">
        <v>Calibration/Special Devices 87-88</v>
      </c>
      <c r="D46" s="3" t="str">
        <v>3+1 PencilBeams from UW, 2+1 pDOM and 1+1 LOMs - Do Not Deep Freeze</v>
      </c>
      <c r="E46" s="23">
        <v>58</v>
      </c>
      <c r="F46" s="23">
        <v>38</v>
      </c>
      <c r="G46" s="148">
        <v>41</v>
      </c>
      <c r="H46" s="23">
        <v>1</v>
      </c>
      <c r="I46" s="22">
        <v>52.293981481481481</v>
      </c>
      <c r="J46" s="22">
        <v>836</v>
      </c>
      <c r="K46" s="4">
        <v>836</v>
      </c>
      <c r="L46" s="23" t="str">
        <v>use mDOM as estimate</v>
      </c>
      <c r="M46" s="6" t="str">
        <v>DNDF [-40C]</v>
      </c>
      <c r="N46" s="163" t="str">
        <v xml:space="preserve"> U. Wisc. Madison</v>
      </c>
      <c r="O46" s="156" t="str">
        <v/>
      </c>
      <c r="P46" s="160" t="str">
        <v>UWM - PTH</v>
      </c>
      <c r="Q46" s="169">
        <v>45139</v>
      </c>
      <c r="R46" s="151" t="str">
        <v>Truck</v>
      </c>
      <c r="S46" s="152" t="str">
        <v>PTH - CHC</v>
      </c>
      <c r="T46" s="153" t="str">
        <v/>
      </c>
      <c r="U46" s="153" t="str">
        <v>ComSur</v>
      </c>
      <c r="V46" s="155" t="str">
        <v>CHC-MCM</v>
      </c>
      <c r="W46" s="155" t="str">
        <v/>
      </c>
      <c r="X46" s="155" t="str">
        <v>USAP Air</v>
      </c>
      <c r="Y46" s="156">
        <v>45231</v>
      </c>
      <c r="Z46" s="157" t="str">
        <v/>
      </c>
      <c r="AA46" s="147" t="str">
        <v>LC-130</v>
      </c>
      <c r="AB46" s="156">
        <v>45275</v>
      </c>
      <c r="AC46" s="147" t="str">
        <v>Yes</v>
      </c>
      <c r="AD46" s="147" t="str">
        <v>FY24 inter</v>
      </c>
      <c r="AE46" s="147" t="str">
        <v>FY24 intra</v>
      </c>
      <c r="AF46" s="147" t="str">
        <v>D. Williams</v>
      </c>
      <c r="AG46" s="147">
        <v>44482</v>
      </c>
      <c r="AH46" s="147" t="str">
        <v>D. Tosi</v>
      </c>
      <c r="AI46" s="147">
        <v>44482</v>
      </c>
      <c r="AJ46" s="147" t="str">
        <v/>
      </c>
      <c r="AK46" s="147" t="str">
        <v/>
      </c>
    </row>
    <row r="47" spans="1:37" ht="63" hidden="1">
      <c r="A47" s="25">
        <v>1.3</v>
      </c>
      <c r="B47" s="48" t="str">
        <v/>
      </c>
      <c r="C47" s="3" t="str">
        <v>Special Devices 87-88</v>
      </c>
      <c r="D47" s="3" t="str">
        <v>Special devices for 2 strings from UW (4+1 Radio Pulsers (all strings) 1+1 Radio Receivers, 3+1 FOM)  - Do Not Deep Freeze</v>
      </c>
      <c r="E47" s="23">
        <v>63</v>
      </c>
      <c r="F47" s="23">
        <v>40</v>
      </c>
      <c r="G47" s="23">
        <v>42</v>
      </c>
      <c r="H47" s="23">
        <v>1</v>
      </c>
      <c r="I47" s="22">
        <v>61.25</v>
      </c>
      <c r="J47" s="22">
        <v>677</v>
      </c>
      <c r="K47" s="4">
        <v>677</v>
      </c>
      <c r="L47" s="148" t="str">
        <v>preliminary</v>
      </c>
      <c r="M47" s="6" t="str">
        <v>DNDF [-40C]</v>
      </c>
      <c r="N47" s="10" t="str">
        <v>UWM/Kansas</v>
      </c>
      <c r="O47" s="156" t="str">
        <v/>
      </c>
      <c r="P47" s="160" t="str">
        <v>UWM - PTH</v>
      </c>
      <c r="Q47" s="169">
        <v>45139</v>
      </c>
      <c r="R47" s="151" t="str">
        <v>Truck</v>
      </c>
      <c r="S47" s="152" t="str">
        <v>PTH - CHC</v>
      </c>
      <c r="T47" s="153" t="str">
        <v/>
      </c>
      <c r="U47" s="153" t="str">
        <v>ComSur</v>
      </c>
      <c r="V47" s="155" t="str">
        <v>CHC-MCM</v>
      </c>
      <c r="W47" s="155" t="str">
        <v/>
      </c>
      <c r="X47" s="155" t="str">
        <v>USAP Air</v>
      </c>
      <c r="Y47" s="156">
        <v>45231</v>
      </c>
      <c r="Z47" s="157" t="str">
        <v/>
      </c>
      <c r="AA47" s="163" t="str">
        <v>LC-130</v>
      </c>
      <c r="AB47" s="156">
        <v>45275</v>
      </c>
      <c r="AC47" s="147" t="str">
        <v>Yes</v>
      </c>
      <c r="AD47" s="147" t="str">
        <v>FY24 inter</v>
      </c>
      <c r="AE47" s="147" t="str">
        <v>FY24 intra</v>
      </c>
      <c r="AF47" s="147" t="str">
        <v>S. Boeser</v>
      </c>
      <c r="AG47" s="147">
        <v>44482</v>
      </c>
      <c r="AH47" s="147" t="str">
        <v>D. Tosi</v>
      </c>
      <c r="AI47" s="147">
        <v>44482</v>
      </c>
      <c r="AJ47" s="147" t="str">
        <v>4+1 Radio Pulser, weight  50 kg. 1+1 Radio receiver, assume mDOM weight, 3+1 FOM (assume mDOM weight) + 2ftx2ftx4ft FOM box (50 lbs).  Special Devices from UW. FTS, seismometer missing from estimate.  250 lbs crate estimate</v>
      </c>
      <c r="AK47" s="147" t="str">
        <v/>
      </c>
    </row>
    <row r="48" spans="1:37" ht="30" hidden="1" customHeight="1">
      <c r="A48" s="37">
        <v>1.2</v>
      </c>
      <c r="B48" s="70" t="str">
        <v/>
      </c>
      <c r="C48" s="1" t="str">
        <v>Misc. Science Equipment - FY24</v>
      </c>
      <c r="D48" s="1" t="str">
        <v xml:space="preserve">Scientific and test equipment (SPAT, DCM et al.) - Do Not Freeze </v>
      </c>
      <c r="E48" s="38">
        <v>48</v>
      </c>
      <c r="F48" s="38">
        <v>48</v>
      </c>
      <c r="G48" s="38">
        <v>48</v>
      </c>
      <c r="H48" s="23">
        <v>1</v>
      </c>
      <c r="I48" s="22">
        <v>64</v>
      </c>
      <c r="J48" s="22">
        <v>1500</v>
      </c>
      <c r="K48" s="4">
        <v>1500</v>
      </c>
      <c r="L48" s="177" t="str">
        <v>estimated</v>
      </c>
      <c r="M48" s="173" t="str">
        <v>DNF</v>
      </c>
      <c r="N48" s="163" t="str">
        <v xml:space="preserve"> U. Wisc. Madison</v>
      </c>
      <c r="O48" s="156" t="str">
        <v/>
      </c>
      <c r="P48" s="151" t="str">
        <v>UWM - PTH</v>
      </c>
      <c r="Q48" s="169">
        <v>45139</v>
      </c>
      <c r="R48" s="151" t="str">
        <v>Truck</v>
      </c>
      <c r="S48" s="152" t="str">
        <v>PTH - CHC</v>
      </c>
      <c r="T48" s="153" t="str">
        <v/>
      </c>
      <c r="U48" s="153" t="str">
        <v>ComSur</v>
      </c>
      <c r="V48" s="155" t="str">
        <v>CHC-MCM</v>
      </c>
      <c r="W48" s="155" t="str">
        <v/>
      </c>
      <c r="X48" s="155" t="str">
        <v>USAP Air</v>
      </c>
      <c r="Y48" s="156">
        <v>45231</v>
      </c>
      <c r="Z48" s="157" t="str">
        <v/>
      </c>
      <c r="AA48" s="163" t="str">
        <v>LC-130</v>
      </c>
      <c r="AB48" s="156">
        <v>45261</v>
      </c>
      <c r="AC48" s="147" t="str">
        <v>Yes</v>
      </c>
      <c r="AD48" s="147" t="str">
        <v>FY24 inter</v>
      </c>
      <c r="AE48" s="147" t="str">
        <v>FY24 intra</v>
      </c>
      <c r="AF48" s="147" t="str">
        <v>T. Karg</v>
      </c>
      <c r="AG48" s="147">
        <v>44477</v>
      </c>
      <c r="AH48" s="147" t="str">
        <v>D. Tosi</v>
      </c>
      <c r="AI48" s="147">
        <v>44477</v>
      </c>
      <c r="AJ48" s="147" t="str">
        <v/>
      </c>
      <c r="AK48" s="147" t="str">
        <v/>
      </c>
    </row>
    <row r="49" spans="1:40" ht="32.450000000000003" hidden="1" customHeight="1">
      <c r="A49" s="25">
        <v>1.3</v>
      </c>
      <c r="B49" s="48" t="str">
        <v/>
      </c>
      <c r="C49" s="71" t="str">
        <v>Special Devices 89-93</v>
      </c>
      <c r="D49" s="3" t="str">
        <v>Special devices for 5 remaining strings from UW (4+1 FOM,2+1 Radio Receivers, 11+1 LOM + seismometer*) - Do Not Deep Freeze</v>
      </c>
      <c r="E49" s="23">
        <v>81</v>
      </c>
      <c r="F49" s="23">
        <v>56</v>
      </c>
      <c r="G49" s="23">
        <v>51</v>
      </c>
      <c r="H49" s="23">
        <v>1</v>
      </c>
      <c r="I49" s="22">
        <v>133.875</v>
      </c>
      <c r="J49" s="22">
        <v>1797</v>
      </c>
      <c r="K49" s="4">
        <v>1797</v>
      </c>
      <c r="L49" s="148" t="str">
        <v>preliminary</v>
      </c>
      <c r="M49" s="6" t="str">
        <v>DNDF [-40C]</v>
      </c>
      <c r="N49" s="10" t="str">
        <v>UWM/Kansas</v>
      </c>
      <c r="O49" s="156" t="str">
        <v/>
      </c>
      <c r="P49" s="160" t="str">
        <v>UWM - PTH</v>
      </c>
      <c r="Q49" s="169">
        <v>45505</v>
      </c>
      <c r="R49" s="151" t="str">
        <v>Truck</v>
      </c>
      <c r="S49" s="152" t="str">
        <v>PTH - CHC</v>
      </c>
      <c r="T49" s="153" t="str">
        <v/>
      </c>
      <c r="U49" s="153" t="str">
        <v>ComAir</v>
      </c>
      <c r="V49" s="155" t="str">
        <v>CHC-MCM</v>
      </c>
      <c r="W49" s="155" t="str">
        <v/>
      </c>
      <c r="X49" s="155" t="str">
        <v>USAP Air</v>
      </c>
      <c r="Y49" s="156">
        <v>45597</v>
      </c>
      <c r="Z49" s="157" t="str">
        <v/>
      </c>
      <c r="AA49" s="163" t="str">
        <v>LC-130</v>
      </c>
      <c r="AB49" s="156">
        <v>45621</v>
      </c>
      <c r="AC49" s="147" t="str">
        <v>Yes</v>
      </c>
      <c r="AD49" s="147" t="str">
        <v>FY25 inter</v>
      </c>
      <c r="AE49" s="147" t="str">
        <v>FY25 intra</v>
      </c>
      <c r="AF49" s="147" t="str">
        <v>S. Boeser</v>
      </c>
      <c r="AG49" s="147">
        <v>44482</v>
      </c>
      <c r="AH49" s="147" t="str">
        <v>D. Tosi</v>
      </c>
      <c r="AI49" s="147">
        <v>44482</v>
      </c>
      <c r="AJ49" s="147" t="str">
        <v xml:space="preserve">21 Special Devices from USA (11+ 1 LOM, 4+1 FOM, 2+1 RR, FTS ? , seismometer), assume mDOM weight. 200 lbs wood crate. FTS not included. (*) Seismometer not yet in CMD </v>
      </c>
      <c r="AK49" s="147" t="str">
        <v/>
      </c>
    </row>
    <row r="50" spans="1:40" ht="32.450000000000003" hidden="1" customHeight="1">
      <c r="A50" s="25">
        <v>1.5</v>
      </c>
      <c r="B50" s="48" t="str">
        <v/>
      </c>
      <c r="C50" s="3" t="str">
        <v>Calibration/Special Devices  89-93</v>
      </c>
      <c r="D50" s="3" t="str">
        <v>8+1 PencilBeams, 12+1 pDOMs from UW - Do Not Deep Freeze</v>
      </c>
      <c r="E50" s="23">
        <v>75</v>
      </c>
      <c r="F50" s="23">
        <v>56.5</v>
      </c>
      <c r="G50" s="148">
        <v>41</v>
      </c>
      <c r="H50" s="23">
        <v>1</v>
      </c>
      <c r="I50" s="22">
        <v>100.54253472222223</v>
      </c>
      <c r="J50" s="22">
        <v>1602</v>
      </c>
      <c r="K50" s="4">
        <v>1602</v>
      </c>
      <c r="L50" s="23" t="str">
        <v>use mDOM as estimate</v>
      </c>
      <c r="M50" s="6" t="str">
        <v>DNDF [-40C]</v>
      </c>
      <c r="N50" s="163" t="str">
        <v xml:space="preserve"> U. Wisc. Madison</v>
      </c>
      <c r="O50" s="156" t="str">
        <v/>
      </c>
      <c r="P50" s="151" t="str">
        <v>UWM - PTH</v>
      </c>
      <c r="Q50" s="169">
        <v>45505</v>
      </c>
      <c r="R50" s="151" t="str">
        <v>Truck</v>
      </c>
      <c r="S50" s="152" t="str">
        <v>PTH - CHC</v>
      </c>
      <c r="T50" s="153" t="str">
        <v/>
      </c>
      <c r="U50" s="153" t="str">
        <v>ComSur</v>
      </c>
      <c r="V50" s="155" t="str">
        <v>CHC-MCM</v>
      </c>
      <c r="W50" s="155" t="str">
        <v/>
      </c>
      <c r="X50" s="155" t="str">
        <v>USAP Air</v>
      </c>
      <c r="Y50" s="156">
        <v>45597</v>
      </c>
      <c r="Z50" s="157" t="str">
        <v/>
      </c>
      <c r="AA50" s="163" t="str">
        <v>LC-130</v>
      </c>
      <c r="AB50" s="156">
        <v>45621</v>
      </c>
      <c r="AC50" s="147" t="str">
        <v>Yes</v>
      </c>
      <c r="AD50" s="147" t="str">
        <v>FY25 inter</v>
      </c>
      <c r="AE50" s="147" t="str">
        <v>FY25 intra</v>
      </c>
      <c r="AF50" s="147" t="str">
        <v>D. Williams</v>
      </c>
      <c r="AG50" s="147">
        <v>44482</v>
      </c>
      <c r="AH50" s="147" t="str">
        <v>D. Tosi</v>
      </c>
      <c r="AI50" s="147">
        <v>44474</v>
      </c>
      <c r="AJ50" s="147" t="str">
        <v xml:space="preserve">8+1 PencilBeams for strings 89-93, 12+1 pDOMs, assume mDOM weight. 244 lbs crate. </v>
      </c>
      <c r="AK50" s="147" t="str">
        <v/>
      </c>
    </row>
    <row r="51" spans="1:40" ht="27" hidden="1" customHeight="1">
      <c r="A51" s="37">
        <v>1.2</v>
      </c>
      <c r="B51" s="70" t="str">
        <v/>
      </c>
      <c r="C51" s="1" t="str">
        <v>Misc. Science Equipment - FY25</v>
      </c>
      <c r="D51" s="1" t="str">
        <v>Scientific and test equipment  (Handheld test devices, Paros, et al.) - Do Not Freeze</v>
      </c>
      <c r="E51" s="38">
        <v>48</v>
      </c>
      <c r="F51" s="38">
        <v>48</v>
      </c>
      <c r="G51" s="38">
        <v>48</v>
      </c>
      <c r="H51" s="23">
        <v>1</v>
      </c>
      <c r="I51" s="22">
        <v>64</v>
      </c>
      <c r="J51" s="22">
        <v>1500</v>
      </c>
      <c r="K51" s="4">
        <v>1500</v>
      </c>
      <c r="L51" s="177" t="str">
        <v>estimated</v>
      </c>
      <c r="M51" s="173" t="str">
        <v>DNF</v>
      </c>
      <c r="N51" s="163" t="str">
        <v xml:space="preserve"> U. Wisc. Madison</v>
      </c>
      <c r="O51" s="156" t="str">
        <v/>
      </c>
      <c r="P51" s="151" t="str">
        <v>UWM - PTH</v>
      </c>
      <c r="Q51" s="169">
        <v>45505</v>
      </c>
      <c r="R51" s="151" t="str">
        <v>Truck</v>
      </c>
      <c r="S51" s="152" t="str">
        <v>PTH - CHC</v>
      </c>
      <c r="T51" s="153" t="str">
        <v/>
      </c>
      <c r="U51" s="153" t="str">
        <v>ComSur</v>
      </c>
      <c r="V51" s="155" t="str">
        <v>CHC-MCM</v>
      </c>
      <c r="W51" s="155" t="str">
        <v/>
      </c>
      <c r="X51" s="155" t="str">
        <v>USAP Air</v>
      </c>
      <c r="Y51" s="156">
        <v>45597</v>
      </c>
      <c r="Z51" s="157" t="str">
        <v/>
      </c>
      <c r="AA51" s="163" t="str">
        <v>LC-130</v>
      </c>
      <c r="AB51" s="156">
        <v>45627</v>
      </c>
      <c r="AC51" s="147" t="str">
        <v>Yes</v>
      </c>
      <c r="AD51" s="147" t="str">
        <v>FY25 inter</v>
      </c>
      <c r="AE51" s="147" t="str">
        <v>FY25 intra</v>
      </c>
      <c r="AF51" s="147" t="str">
        <v>D. Tosi</v>
      </c>
      <c r="AG51" s="147">
        <v>44477</v>
      </c>
      <c r="AH51" s="147" t="str">
        <v>D. Tosi</v>
      </c>
      <c r="AI51" s="147">
        <v>44477</v>
      </c>
      <c r="AJ51" s="147" t="str">
        <v/>
      </c>
      <c r="AK51" s="147" t="str">
        <v/>
      </c>
    </row>
    <row r="52" spans="1:40" ht="31.5" hidden="1">
      <c r="A52" s="25">
        <v>1.5</v>
      </c>
      <c r="B52" s="48" t="str">
        <v/>
      </c>
      <c r="C52" s="3" t="str">
        <v>Dust logging device</v>
      </c>
      <c r="D52" s="3" t="str">
        <v>Blue Logging device - sensitive equipment - Do Not Freeze</v>
      </c>
      <c r="E52" s="23">
        <v>48</v>
      </c>
      <c r="F52" s="23">
        <v>17</v>
      </c>
      <c r="G52" s="23">
        <v>17</v>
      </c>
      <c r="H52" s="23">
        <v>1</v>
      </c>
      <c r="I52" s="22">
        <v>8.0277777777777786</v>
      </c>
      <c r="J52" s="22">
        <v>60</v>
      </c>
      <c r="K52" s="4">
        <v>60</v>
      </c>
      <c r="L52" s="148" t="str">
        <v>as in 2019-2020</v>
      </c>
      <c r="M52" s="170" t="str">
        <v>DNF</v>
      </c>
      <c r="N52" s="163" t="str">
        <v xml:space="preserve"> U. Wisc. Madison</v>
      </c>
      <c r="O52" s="156" t="str">
        <v/>
      </c>
      <c r="P52" s="160" t="str">
        <v>UWM - PTH</v>
      </c>
      <c r="Q52" s="169">
        <v>45505</v>
      </c>
      <c r="R52" s="151" t="str">
        <v>Truck</v>
      </c>
      <c r="S52" s="152" t="str">
        <v>PTH - CHC</v>
      </c>
      <c r="T52" s="153" t="str">
        <v/>
      </c>
      <c r="U52" s="153" t="str">
        <v>ComAir</v>
      </c>
      <c r="V52" s="155" t="str">
        <v>CHC-MCM</v>
      </c>
      <c r="W52" s="155" t="str">
        <v/>
      </c>
      <c r="X52" s="155" t="str">
        <v>USAP Air</v>
      </c>
      <c r="Y52" s="156">
        <v>45597</v>
      </c>
      <c r="Z52" s="157" t="str">
        <v/>
      </c>
      <c r="AA52" s="163" t="str">
        <v>LC-130</v>
      </c>
      <c r="AB52" s="156">
        <v>45621</v>
      </c>
      <c r="AC52" s="147" t="str">
        <v>Yes</v>
      </c>
      <c r="AD52" s="147" t="str">
        <v>FY25 inter</v>
      </c>
      <c r="AE52" s="147" t="str">
        <v>FY25 intra</v>
      </c>
      <c r="AF52" s="147" t="str">
        <v>D. Williams</v>
      </c>
      <c r="AG52" s="147">
        <v>44483</v>
      </c>
      <c r="AH52" s="147" t="str">
        <v>D. Tosi</v>
      </c>
      <c r="AI52" s="147">
        <v>44457</v>
      </c>
      <c r="AJ52" s="147" t="str">
        <v>Used weights from last deployment season shipment data (could be combined)</v>
      </c>
      <c r="AK52" s="147" t="str">
        <v/>
      </c>
    </row>
    <row r="53" spans="1:40" ht="31.5" hidden="1">
      <c r="A53" s="25">
        <v>1.5</v>
      </c>
      <c r="B53" s="48" t="str">
        <v/>
      </c>
      <c r="C53" s="3" t="str">
        <v>Dust logging device</v>
      </c>
      <c r="D53" s="3" t="str">
        <v>Green Logging device - sensitive equipment - Do Not Freeze</v>
      </c>
      <c r="E53" s="23">
        <v>48</v>
      </c>
      <c r="F53" s="23">
        <v>17</v>
      </c>
      <c r="G53" s="23">
        <v>17</v>
      </c>
      <c r="H53" s="23">
        <v>1</v>
      </c>
      <c r="I53" s="22">
        <v>8.0277777777777786</v>
      </c>
      <c r="J53" s="22">
        <v>60</v>
      </c>
      <c r="K53" s="4">
        <v>60</v>
      </c>
      <c r="L53" s="148" t="str">
        <v>as in 2019-2020</v>
      </c>
      <c r="M53" s="170" t="str">
        <v>DNF</v>
      </c>
      <c r="N53" s="163" t="str">
        <v xml:space="preserve"> U. Wisc. Madison</v>
      </c>
      <c r="O53" s="156" t="str">
        <v/>
      </c>
      <c r="P53" s="160" t="str">
        <v>UWM - PTH</v>
      </c>
      <c r="Q53" s="169">
        <v>45505</v>
      </c>
      <c r="R53" s="151" t="str">
        <v>Truck</v>
      </c>
      <c r="S53" s="152" t="str">
        <v>PTH - CHC</v>
      </c>
      <c r="T53" s="153" t="str">
        <v/>
      </c>
      <c r="U53" s="153" t="str">
        <v>ComAir</v>
      </c>
      <c r="V53" s="155" t="str">
        <v>CHC-MCM</v>
      </c>
      <c r="W53" s="155" t="str">
        <v/>
      </c>
      <c r="X53" s="155" t="str">
        <v>USAP Air</v>
      </c>
      <c r="Y53" s="156">
        <v>45597</v>
      </c>
      <c r="Z53" s="157" t="str">
        <v/>
      </c>
      <c r="AA53" s="163" t="str">
        <v>LC-130</v>
      </c>
      <c r="AB53" s="156">
        <v>45621</v>
      </c>
      <c r="AC53" s="147" t="str">
        <v>Yes</v>
      </c>
      <c r="AD53" s="147" t="str">
        <v>FY25 inter</v>
      </c>
      <c r="AE53" s="147" t="str">
        <v>FY25 intra</v>
      </c>
      <c r="AF53" s="147" t="str">
        <v>D. Williams</v>
      </c>
      <c r="AG53" s="147">
        <v>44483</v>
      </c>
      <c r="AH53" s="147" t="str">
        <v>D. Tosi</v>
      </c>
      <c r="AI53" s="147">
        <v>44458</v>
      </c>
      <c r="AJ53" s="147" t="str">
        <v>Used weights from last deployment season shipment data (could be combined)</v>
      </c>
      <c r="AK53" s="147" t="str">
        <v/>
      </c>
    </row>
    <row r="54" spans="1:40" ht="31.5" hidden="1">
      <c r="A54" s="25">
        <v>1.5</v>
      </c>
      <c r="B54" s="48" t="str">
        <v/>
      </c>
      <c r="C54" s="3" t="str">
        <v>Dust logging device</v>
      </c>
      <c r="D54" s="3" t="str">
        <v>Electronics parts - sensitive equipment - Do Not Freeze</v>
      </c>
      <c r="E54" s="23">
        <v>26</v>
      </c>
      <c r="F54" s="23">
        <v>24</v>
      </c>
      <c r="G54" s="23">
        <v>24</v>
      </c>
      <c r="H54" s="23">
        <v>1</v>
      </c>
      <c r="I54" s="22">
        <v>8.6666666666666661</v>
      </c>
      <c r="J54" s="22">
        <v>120</v>
      </c>
      <c r="K54" s="4">
        <v>120</v>
      </c>
      <c r="L54" s="148" t="str">
        <v>as in 2019-2020</v>
      </c>
      <c r="M54" s="170" t="str">
        <v>DNF</v>
      </c>
      <c r="N54" s="163" t="str">
        <v xml:space="preserve"> U. Wisc. Madison</v>
      </c>
      <c r="O54" s="156" t="str">
        <v/>
      </c>
      <c r="P54" s="160" t="str">
        <v>UWM - PTH</v>
      </c>
      <c r="Q54" s="169">
        <v>45505</v>
      </c>
      <c r="R54" s="151" t="str">
        <v>Truck</v>
      </c>
      <c r="S54" s="152" t="str">
        <v>PTH - CHC</v>
      </c>
      <c r="T54" s="153" t="str">
        <v/>
      </c>
      <c r="U54" s="153" t="str">
        <v>ComAir</v>
      </c>
      <c r="V54" s="155" t="str">
        <v>CHC-MCM</v>
      </c>
      <c r="W54" s="155" t="str">
        <v/>
      </c>
      <c r="X54" s="155" t="str">
        <v>USAP Air</v>
      </c>
      <c r="Y54" s="156">
        <v>45597</v>
      </c>
      <c r="Z54" s="157" t="str">
        <v/>
      </c>
      <c r="AA54" s="163" t="str">
        <v>LC-130</v>
      </c>
      <c r="AB54" s="156">
        <v>45621</v>
      </c>
      <c r="AC54" s="147" t="str">
        <v>Yes</v>
      </c>
      <c r="AD54" s="147" t="str">
        <v>FY25 inter</v>
      </c>
      <c r="AE54" s="147" t="str">
        <v>FY25 intra</v>
      </c>
      <c r="AF54" s="147" t="str">
        <v>D. Williams</v>
      </c>
      <c r="AG54" s="147">
        <v>44483</v>
      </c>
      <c r="AH54" s="147" t="str">
        <v>D. Tosi</v>
      </c>
      <c r="AI54" s="147">
        <v>44459</v>
      </c>
      <c r="AJ54" s="147" t="str">
        <v>Used weights from last deployment season shipment data (could be combined)</v>
      </c>
      <c r="AK54" s="147" t="str">
        <v/>
      </c>
    </row>
    <row r="55" spans="1:40" ht="31.5" hidden="1">
      <c r="A55" s="25">
        <v>1.5</v>
      </c>
      <c r="B55" s="48" t="str">
        <v/>
      </c>
      <c r="C55" s="3" t="str">
        <v>Dust logging device</v>
      </c>
      <c r="D55" s="3" t="str">
        <v>Electronics parts - sensitive equipment - Do Not Freeze</v>
      </c>
      <c r="E55" s="23">
        <v>26</v>
      </c>
      <c r="F55" s="23">
        <v>23</v>
      </c>
      <c r="G55" s="23">
        <v>20</v>
      </c>
      <c r="H55" s="23">
        <v>1</v>
      </c>
      <c r="I55" s="22">
        <v>6.9212962962962967</v>
      </c>
      <c r="J55" s="22">
        <v>60</v>
      </c>
      <c r="K55" s="4">
        <v>60</v>
      </c>
      <c r="L55" s="148" t="str">
        <v>as in 2019-2020</v>
      </c>
      <c r="M55" s="170" t="str">
        <v>DNF</v>
      </c>
      <c r="N55" s="163" t="str">
        <v xml:space="preserve"> U. Wisc. Madison</v>
      </c>
      <c r="O55" s="156" t="str">
        <v/>
      </c>
      <c r="P55" s="160" t="str">
        <v>UWM - PTH</v>
      </c>
      <c r="Q55" s="169">
        <v>45505</v>
      </c>
      <c r="R55" s="151" t="str">
        <v>Truck</v>
      </c>
      <c r="S55" s="152" t="str">
        <v>PTH - CHC</v>
      </c>
      <c r="T55" s="153" t="str">
        <v/>
      </c>
      <c r="U55" s="153" t="str">
        <v>ComAir</v>
      </c>
      <c r="V55" s="155" t="str">
        <v>CHC-MCM</v>
      </c>
      <c r="W55" s="155" t="str">
        <v/>
      </c>
      <c r="X55" s="155" t="str">
        <v>USAP Air</v>
      </c>
      <c r="Y55" s="156">
        <v>45597</v>
      </c>
      <c r="Z55" s="157" t="str">
        <v/>
      </c>
      <c r="AA55" s="163" t="str">
        <v>LC-130</v>
      </c>
      <c r="AB55" s="156">
        <v>45621</v>
      </c>
      <c r="AC55" s="147" t="str">
        <v>Yes</v>
      </c>
      <c r="AD55" s="147" t="str">
        <v>FY25 inter</v>
      </c>
      <c r="AE55" s="147" t="str">
        <v>FY25 intra</v>
      </c>
      <c r="AF55" s="147" t="str">
        <v>D. Williams</v>
      </c>
      <c r="AG55" s="147">
        <v>44483</v>
      </c>
      <c r="AH55" s="147" t="str">
        <v>D. Tosi</v>
      </c>
      <c r="AI55" s="147">
        <v>44460</v>
      </c>
      <c r="AJ55" s="147" t="str">
        <v>Used weights from last deployment season shipment data (could be combined)</v>
      </c>
      <c r="AK55" s="147" t="str">
        <v/>
      </c>
    </row>
    <row r="56" spans="1:40" ht="47.25" hidden="1">
      <c r="A56" s="25">
        <v>1.5</v>
      </c>
      <c r="B56" s="48" t="str">
        <v/>
      </c>
      <c r="C56" s="3" t="str">
        <v>Logging winch</v>
      </c>
      <c r="D56" s="3" t="str">
        <v xml:space="preserve">Winch to be used for Dust Logging </v>
      </c>
      <c r="E56" s="23">
        <v>86</v>
      </c>
      <c r="F56" s="23">
        <v>60</v>
      </c>
      <c r="G56" s="23">
        <v>68</v>
      </c>
      <c r="H56" s="23">
        <v>1</v>
      </c>
      <c r="I56" s="22">
        <v>203.05555555555554</v>
      </c>
      <c r="J56" s="22">
        <v>3500</v>
      </c>
      <c r="K56" s="4">
        <v>3500</v>
      </c>
      <c r="L56" s="148" t="str">
        <v>IDP deep logging winch for reference</v>
      </c>
      <c r="M56" s="170" t="str">
        <v/>
      </c>
      <c r="N56" s="163" t="str">
        <v xml:space="preserve"> U. Wisc. Madison</v>
      </c>
      <c r="O56" s="156" t="str">
        <v/>
      </c>
      <c r="P56" s="160" t="str">
        <v>UWM - PTH</v>
      </c>
      <c r="Q56" s="169">
        <v>45505</v>
      </c>
      <c r="R56" s="151" t="str">
        <v>Truck</v>
      </c>
      <c r="S56" s="152" t="str">
        <v>PTH - CHC</v>
      </c>
      <c r="T56" s="153" t="str">
        <v/>
      </c>
      <c r="U56" s="153" t="str">
        <v>ComAir</v>
      </c>
      <c r="V56" s="155" t="str">
        <v>CHC-MCM</v>
      </c>
      <c r="W56" s="155" t="str">
        <v/>
      </c>
      <c r="X56" s="155" t="str">
        <v>USAP Air</v>
      </c>
      <c r="Y56" s="156">
        <v>45597</v>
      </c>
      <c r="Z56" s="157" t="str">
        <v/>
      </c>
      <c r="AA56" s="163" t="str">
        <v>LC-130</v>
      </c>
      <c r="AB56" s="156">
        <v>45621</v>
      </c>
      <c r="AC56" s="147" t="str">
        <v>Yes</v>
      </c>
      <c r="AD56" s="147" t="str">
        <v>FY25 inter</v>
      </c>
      <c r="AE56" s="147" t="str">
        <v>FY25 intra</v>
      </c>
      <c r="AF56" s="147" t="str">
        <v>D. Tosi</v>
      </c>
      <c r="AG56" s="147">
        <v>44477</v>
      </c>
      <c r="AH56" s="147" t="str">
        <v>I. McEwen</v>
      </c>
      <c r="AI56" s="147">
        <v>44477</v>
      </c>
      <c r="AJ56" s="147" t="str">
        <v>Used weights and cubes of IDP deep logging winch. Send back end of season</v>
      </c>
      <c r="AK56" s="147" t="str">
        <v/>
      </c>
    </row>
    <row r="57" spans="1:40" ht="47.25" hidden="1">
      <c r="A57" s="25">
        <v>1.5</v>
      </c>
      <c r="B57" s="48" t="str">
        <v/>
      </c>
      <c r="C57" s="3" t="str">
        <v>Logging winch control box</v>
      </c>
      <c r="D57" s="3" t="str">
        <v>Control Box for winch for Dust Logging  - sensitive equipment - Do Not Freeze</v>
      </c>
      <c r="E57" s="23">
        <v>48</v>
      </c>
      <c r="F57" s="23">
        <v>48</v>
      </c>
      <c r="G57" s="23">
        <v>36</v>
      </c>
      <c r="H57" s="23">
        <v>1</v>
      </c>
      <c r="I57" s="22">
        <v>48</v>
      </c>
      <c r="J57" s="22">
        <v>400</v>
      </c>
      <c r="K57" s="4">
        <v>400</v>
      </c>
      <c r="L57" s="148" t="str">
        <v>IDP deep logging winch for reference</v>
      </c>
      <c r="M57" s="170" t="str">
        <v>DNF</v>
      </c>
      <c r="N57" s="163" t="str">
        <v xml:space="preserve"> U. Wisc. Madison</v>
      </c>
      <c r="O57" s="156" t="str">
        <v/>
      </c>
      <c r="P57" s="160" t="str">
        <v>UWM - PTH</v>
      </c>
      <c r="Q57" s="169">
        <v>45505</v>
      </c>
      <c r="R57" s="151" t="str">
        <v>Truck</v>
      </c>
      <c r="S57" s="152" t="str">
        <v>PTH - CHC</v>
      </c>
      <c r="T57" s="153" t="str">
        <v/>
      </c>
      <c r="U57" s="153" t="str">
        <v>ComAir</v>
      </c>
      <c r="V57" s="155" t="str">
        <v>CHC-MCM</v>
      </c>
      <c r="W57" s="155" t="str">
        <v/>
      </c>
      <c r="X57" s="155" t="str">
        <v>USAP Air</v>
      </c>
      <c r="Y57" s="156">
        <v>45597</v>
      </c>
      <c r="Z57" s="157" t="str">
        <v/>
      </c>
      <c r="AA57" s="163" t="str">
        <v>LC-130</v>
      </c>
      <c r="AB57" s="156">
        <v>45621</v>
      </c>
      <c r="AC57" s="147" t="str">
        <v>Yes</v>
      </c>
      <c r="AD57" s="147" t="str">
        <v>FY25 inter</v>
      </c>
      <c r="AE57" s="147" t="str">
        <v>FY25 intra</v>
      </c>
      <c r="AF57" s="147" t="str">
        <v>D. Tosi</v>
      </c>
      <c r="AG57" s="147">
        <v>44477</v>
      </c>
      <c r="AH57" s="147" t="str">
        <v>I. McEwen</v>
      </c>
      <c r="AI57" s="147">
        <v>44477</v>
      </c>
      <c r="AJ57" s="147" t="str">
        <v>Used weights and cubes of IDP deep logging winch. Send back end of season</v>
      </c>
      <c r="AK57" s="147" t="str">
        <v/>
      </c>
    </row>
    <row r="58" spans="1:40" s="95" customFormat="1" ht="29.85" hidden="1" customHeight="1" thickBot="1">
      <c r="A58" s="53" t="str">
        <v/>
      </c>
      <c r="B58" s="53" t="str">
        <v/>
      </c>
      <c r="C58" s="54" t="str">
        <v>U. Wisconsin totals:</v>
      </c>
      <c r="D58" s="55" t="str">
        <v/>
      </c>
      <c r="E58" s="44" t="str">
        <v/>
      </c>
      <c r="F58" s="44" t="str">
        <v/>
      </c>
      <c r="G58" s="44" t="str">
        <v>TEU=&gt;</v>
      </c>
      <c r="H58" s="56">
        <v>12.127729694308279</v>
      </c>
      <c r="I58" s="57">
        <v>11545.59866898148</v>
      </c>
      <c r="J58" s="57" t="str">
        <v/>
      </c>
      <c r="K58" s="58">
        <v>148947</v>
      </c>
      <c r="L58" s="58" t="str">
        <v/>
      </c>
      <c r="M58" s="58" t="str">
        <v/>
      </c>
      <c r="N58" s="58" t="str">
        <v/>
      </c>
      <c r="O58" s="77" t="str">
        <v/>
      </c>
      <c r="P58" s="59" t="str">
        <v/>
      </c>
      <c r="Q58" s="77" t="str">
        <v/>
      </c>
      <c r="R58" s="60" t="str">
        <v/>
      </c>
      <c r="S58" s="59" t="str">
        <v/>
      </c>
      <c r="T58" s="60" t="str">
        <v/>
      </c>
      <c r="U58" s="60" t="str">
        <v/>
      </c>
      <c r="V58" s="59" t="str">
        <v/>
      </c>
      <c r="W58" s="60" t="str">
        <v/>
      </c>
      <c r="X58" s="60" t="str">
        <v/>
      </c>
      <c r="Y58" s="77" t="str">
        <v/>
      </c>
      <c r="Z58" s="60" t="str">
        <v/>
      </c>
      <c r="AA58" s="60" t="str">
        <v/>
      </c>
      <c r="AB58" s="77" t="str">
        <v/>
      </c>
      <c r="AC58" s="59" t="str">
        <v/>
      </c>
      <c r="AD58" s="77" t="str">
        <v/>
      </c>
      <c r="AE58" s="59" t="str">
        <v/>
      </c>
      <c r="AF58" s="59" t="str">
        <v/>
      </c>
      <c r="AG58" s="59" t="str">
        <v/>
      </c>
      <c r="AH58" s="59" t="str">
        <v/>
      </c>
      <c r="AI58" s="59" t="str">
        <v/>
      </c>
      <c r="AJ58" s="59" t="str">
        <v/>
      </c>
      <c r="AK58" s="59" t="str">
        <v/>
      </c>
      <c r="AL58" s="11"/>
      <c r="AM58" s="11"/>
      <c r="AN58" s="11"/>
    </row>
    <row r="59" spans="1:40" ht="30" hidden="1" customHeight="1" thickTop="1">
      <c r="A59" s="35">
        <v>1.4</v>
      </c>
      <c r="B59" s="51" t="str">
        <v/>
      </c>
      <c r="C59" s="20" t="str">
        <v>Surface Junction Boxes</v>
      </c>
      <c r="D59" s="1" t="str">
        <v xml:space="preserve">Surface Junction Boxes  can overwinter in McM if shipped earlier. 7 junction boxes </v>
      </c>
      <c r="E59" s="36">
        <v>66</v>
      </c>
      <c r="F59" s="36">
        <v>30</v>
      </c>
      <c r="G59" s="36">
        <v>14</v>
      </c>
      <c r="H59" s="23">
        <v>7</v>
      </c>
      <c r="I59" s="4">
        <v>112.29166666666667</v>
      </c>
      <c r="J59" s="4">
        <v>200</v>
      </c>
      <c r="K59" s="4">
        <v>1400</v>
      </c>
      <c r="L59" s="36" t="str">
        <v>preliminary</v>
      </c>
      <c r="M59" s="8" t="str">
        <v/>
      </c>
      <c r="N59" s="163" t="str">
        <v>MSU</v>
      </c>
      <c r="O59" s="156">
        <v>44866</v>
      </c>
      <c r="P59" s="151" t="str">
        <v>MSU-PTH</v>
      </c>
      <c r="Q59" s="169">
        <v>44880</v>
      </c>
      <c r="R59" s="151" t="str">
        <v>Truck</v>
      </c>
      <c r="S59" s="152" t="str">
        <v>PTH - MCM</v>
      </c>
      <c r="T59" s="153" t="str">
        <v/>
      </c>
      <c r="U59" s="153" t="str">
        <v>USAP Vessel</v>
      </c>
      <c r="V59" s="155" t="str">
        <v>USAP Vessel</v>
      </c>
      <c r="W59" s="155" t="str">
        <v/>
      </c>
      <c r="X59" s="155" t="str">
        <v>-</v>
      </c>
      <c r="Y59" s="162">
        <v>44963</v>
      </c>
      <c r="Z59" s="157" t="str">
        <v/>
      </c>
      <c r="AA59" s="147" t="str">
        <v>LC-130/SPoT</v>
      </c>
      <c r="AB59" s="156">
        <v>45270</v>
      </c>
      <c r="AC59" s="147" t="str">
        <v>Yes</v>
      </c>
      <c r="AD59" s="147" t="str">
        <v>FY23 inter</v>
      </c>
      <c r="AE59" s="147" t="str">
        <v>FY24 intra</v>
      </c>
      <c r="AF59" s="147" t="str">
        <v>T. DeYoung</v>
      </c>
      <c r="AG59" s="147">
        <v>44482</v>
      </c>
      <c r="AH59" s="147" t="str">
        <v>D. Tosi</v>
      </c>
      <c r="AI59" s="147">
        <v>44480</v>
      </c>
      <c r="AJ59" s="147" t="str">
        <v>Each is 66" x 30" x 14", each is 112 lbs. Assume Folding crate</v>
      </c>
      <c r="AK59" s="147" t="str">
        <v/>
      </c>
    </row>
    <row r="60" spans="1:40" ht="32.25" hidden="1" customHeight="1">
      <c r="A60" s="35">
        <v>1.4</v>
      </c>
      <c r="B60" s="51" t="str">
        <v/>
      </c>
      <c r="C60" s="20" t="str">
        <v>Surface Cable Assemblies</v>
      </c>
      <c r="D60" s="1" t="str">
        <v xml:space="preserve">Palletized wooden cable drums (Qty: 7). Can overwinter in MCM. </v>
      </c>
      <c r="E60" s="36">
        <v>48</v>
      </c>
      <c r="F60" s="36">
        <v>65</v>
      </c>
      <c r="G60" s="36">
        <v>71</v>
      </c>
      <c r="H60" s="23">
        <v>7</v>
      </c>
      <c r="I60" s="4">
        <v>897.3611111111112</v>
      </c>
      <c r="J60" s="4">
        <v>1335.7142857142858</v>
      </c>
      <c r="K60" s="4">
        <v>9350</v>
      </c>
      <c r="L60" s="36" t="str">
        <v>actual</v>
      </c>
      <c r="M60" s="119" t="str">
        <v/>
      </c>
      <c r="N60" s="163" t="str">
        <v>MSU</v>
      </c>
      <c r="O60" s="156">
        <v>44530</v>
      </c>
      <c r="P60" s="151" t="str">
        <v>MSU-PTH</v>
      </c>
      <c r="Q60" s="169">
        <v>44896</v>
      </c>
      <c r="R60" s="151" t="str">
        <v>Truck</v>
      </c>
      <c r="S60" s="152" t="str">
        <v>PTH - MCM</v>
      </c>
      <c r="T60" s="153" t="str">
        <v/>
      </c>
      <c r="U60" s="153" t="str">
        <v>USAP Vessel</v>
      </c>
      <c r="V60" s="155" t="str">
        <v>USAP Vessel</v>
      </c>
      <c r="W60" s="155" t="str">
        <v/>
      </c>
      <c r="X60" s="155" t="str">
        <v>-</v>
      </c>
      <c r="Y60" s="162">
        <v>44963</v>
      </c>
      <c r="Z60" s="157" t="str">
        <v/>
      </c>
      <c r="AA60" s="147" t="str">
        <v>LC-130</v>
      </c>
      <c r="AB60" s="156">
        <v>45250</v>
      </c>
      <c r="AC60" s="147" t="str">
        <v>Yes</v>
      </c>
      <c r="AD60" s="147" t="str">
        <v>FY23 inter</v>
      </c>
      <c r="AE60" s="147" t="str">
        <v>FY24 intra</v>
      </c>
      <c r="AF60" s="147" t="str">
        <v>T. DeYoung</v>
      </c>
      <c r="AG60" s="147">
        <v>44482</v>
      </c>
      <c r="AH60" s="147" t="str">
        <v>D. Tosi</v>
      </c>
      <c r="AI60" s="147">
        <v>44480</v>
      </c>
      <c r="AJ60" s="147" t="str">
        <v xml:space="preserve">(*) storage in McMurdo pending low temperature test </v>
      </c>
      <c r="AK60" s="147" t="str">
        <v/>
      </c>
    </row>
    <row r="61" spans="1:40" ht="63" hidden="1">
      <c r="A61" s="35">
        <v>1.4</v>
      </c>
      <c r="B61" s="51" t="str">
        <v/>
      </c>
      <c r="C61" s="20" t="str">
        <v>Breakout cables for strings 87-88</v>
      </c>
      <c r="D61" s="20" t="str">
        <v>Standard vessel shipping.  2 wooden crates containing spooled breakout cable assemblies - 96 cf / 1,000 lbs each - Do Not Deep Freeze</v>
      </c>
      <c r="E61" s="36">
        <v>72</v>
      </c>
      <c r="F61" s="36">
        <v>48</v>
      </c>
      <c r="G61" s="36">
        <v>48</v>
      </c>
      <c r="H61" s="23">
        <v>2</v>
      </c>
      <c r="I61" s="4">
        <v>192</v>
      </c>
      <c r="J61" s="4">
        <v>1000</v>
      </c>
      <c r="K61" s="4">
        <v>2000</v>
      </c>
      <c r="L61" s="36" t="str">
        <v>estimated</v>
      </c>
      <c r="M61" s="119" t="str">
        <v>DNDF[-40C](*)</v>
      </c>
      <c r="N61" s="163" t="str">
        <v>MSU</v>
      </c>
      <c r="O61" s="156">
        <v>44985</v>
      </c>
      <c r="P61" s="151" t="str">
        <v>MSU-PTH</v>
      </c>
      <c r="Q61" s="169">
        <v>45031</v>
      </c>
      <c r="R61" s="151" t="str">
        <v>Truck</v>
      </c>
      <c r="S61" s="153" t="str">
        <v>PTH - MCM</v>
      </c>
      <c r="T61" s="153" t="str">
        <v/>
      </c>
      <c r="U61" s="153" t="str">
        <v>USAP Vessel</v>
      </c>
      <c r="V61" s="155" t="str">
        <v>USAP Vessel</v>
      </c>
      <c r="W61" s="155" t="str">
        <v/>
      </c>
      <c r="X61" s="155" t="str">
        <v>-</v>
      </c>
      <c r="Y61" s="162">
        <v>45328</v>
      </c>
      <c r="Z61" s="157" t="str">
        <v/>
      </c>
      <c r="AA61" s="163" t="str">
        <v>LC-130</v>
      </c>
      <c r="AB61" s="156">
        <v>45337</v>
      </c>
      <c r="AC61" s="147" t="str">
        <v>Yes</v>
      </c>
      <c r="AD61" s="147" t="str">
        <v>FY24 inter</v>
      </c>
      <c r="AE61" s="147" t="str">
        <v>FY24 intra</v>
      </c>
      <c r="AF61" s="147" t="str">
        <v>T. DeYoung</v>
      </c>
      <c r="AG61" s="147">
        <v>44459</v>
      </c>
      <c r="AH61" s="147" t="str">
        <v>D. Tosi</v>
      </c>
      <c r="AI61" s="147">
        <v>44480</v>
      </c>
      <c r="AJ61" s="147" t="str">
        <v>Preliminary estimate of weight and size.  Pre-staging string 87-88 equipment in cryo or ICL. - if shipping to Pole not possible before end of 23/24 season could overwinter in McM (at an increased risk and pending low temperature test)</v>
      </c>
      <c r="AK61" s="147" t="str">
        <v/>
      </c>
    </row>
    <row r="62" spans="1:40" ht="32.25" hidden="1" customHeight="1">
      <c r="A62" s="35">
        <v>1.4</v>
      </c>
      <c r="B62" s="93" t="str">
        <v/>
      </c>
      <c r="C62" s="20" t="str">
        <v>Breakout cables for strings 89-93</v>
      </c>
      <c r="D62" s="20" t="str">
        <v>Stored in McMurdo FY24. 5 wooden crates containing spooled breakout cable assemblies - 96 cf/ 1,000 lbs each (preliminary) -  Do Not Deep Freeze</v>
      </c>
      <c r="E62" s="36">
        <v>72</v>
      </c>
      <c r="F62" s="36">
        <v>48</v>
      </c>
      <c r="G62" s="36">
        <v>48</v>
      </c>
      <c r="H62" s="23">
        <v>5</v>
      </c>
      <c r="I62" s="4">
        <v>480</v>
      </c>
      <c r="J62" s="4">
        <v>1000</v>
      </c>
      <c r="K62" s="4">
        <v>5000</v>
      </c>
      <c r="L62" s="36" t="str">
        <v>estimated</v>
      </c>
      <c r="M62" s="181" t="str">
        <v>DNDF[-40C](*)</v>
      </c>
      <c r="N62" s="163" t="str">
        <v>MSU</v>
      </c>
      <c r="O62" s="156">
        <v>45068</v>
      </c>
      <c r="P62" s="151" t="str">
        <v>MSU-PTH</v>
      </c>
      <c r="Q62" s="169">
        <v>45092</v>
      </c>
      <c r="R62" s="151" t="str">
        <v>Truck</v>
      </c>
      <c r="S62" s="153" t="str">
        <v>PTH - MCM</v>
      </c>
      <c r="T62" s="153" t="str">
        <v/>
      </c>
      <c r="U62" s="153" t="str">
        <v>USAP Vessel</v>
      </c>
      <c r="V62" s="155" t="str">
        <v>USAP Vessel</v>
      </c>
      <c r="W62" s="155" t="str">
        <v/>
      </c>
      <c r="X62" s="155" t="str">
        <v>-</v>
      </c>
      <c r="Y62" s="162">
        <v>45328</v>
      </c>
      <c r="Z62" s="157" t="str">
        <v/>
      </c>
      <c r="AA62" s="163" t="str">
        <v>LC-130/SPoT</v>
      </c>
      <c r="AB62" s="156">
        <v>45621</v>
      </c>
      <c r="AC62" s="147" t="str">
        <v>Yes</v>
      </c>
      <c r="AD62" s="147" t="str">
        <v>FY24 inter</v>
      </c>
      <c r="AE62" s="147" t="str">
        <v>FY25 intra</v>
      </c>
      <c r="AF62" s="147" t="str">
        <v>T. DeYoung</v>
      </c>
      <c r="AG62" s="147">
        <v>44459</v>
      </c>
      <c r="AH62" s="147" t="str">
        <v>D. Tosi</v>
      </c>
      <c r="AI62" s="147">
        <v>44459</v>
      </c>
      <c r="AJ62" s="147" t="str">
        <v xml:space="preserve">Preliminary estimate of weight and size.  
(*) storage in McMurdo pending low temperature test  </v>
      </c>
      <c r="AK62" s="147" t="str">
        <v/>
      </c>
    </row>
    <row r="63" spans="1:40" ht="32.25" hidden="1" customHeight="1">
      <c r="A63" s="35">
        <v>1.4</v>
      </c>
      <c r="B63" s="51" t="str">
        <v/>
      </c>
      <c r="C63" s="20" t="str">
        <v>Main (downhole) load members 87-93</v>
      </c>
      <c r="D63" s="20" t="str">
        <v>May be possible to store in McMurdo until drill season - Do Not Deep Freeze</v>
      </c>
      <c r="E63" s="36">
        <v>47</v>
      </c>
      <c r="F63" s="36">
        <v>47</v>
      </c>
      <c r="G63" s="36">
        <v>39</v>
      </c>
      <c r="H63" s="23">
        <v>7</v>
      </c>
      <c r="I63" s="4">
        <v>348.99131944444446</v>
      </c>
      <c r="J63" s="4">
        <v>766</v>
      </c>
      <c r="K63" s="4">
        <v>5362</v>
      </c>
      <c r="L63" s="36" t="str">
        <v>preliminary</v>
      </c>
      <c r="M63" s="119" t="str">
        <v>DNDF[-40C](*)</v>
      </c>
      <c r="N63" s="163" t="str">
        <v>MSU</v>
      </c>
      <c r="O63" s="156">
        <v>45017</v>
      </c>
      <c r="P63" s="151" t="str">
        <v>MSU-PTH</v>
      </c>
      <c r="Q63" s="169">
        <v>45031</v>
      </c>
      <c r="R63" s="151" t="str">
        <v>Truck</v>
      </c>
      <c r="S63" s="153" t="str">
        <v>PTH - MCM</v>
      </c>
      <c r="T63" s="153" t="str">
        <v/>
      </c>
      <c r="U63" s="153" t="str">
        <v>USAP Vessel</v>
      </c>
      <c r="V63" s="155" t="str">
        <v>USAP Vessel</v>
      </c>
      <c r="W63" s="155" t="str">
        <v/>
      </c>
      <c r="X63" s="155" t="str">
        <v>-</v>
      </c>
      <c r="Y63" s="162">
        <v>45328</v>
      </c>
      <c r="Z63" s="157" t="str">
        <v/>
      </c>
      <c r="AA63" s="147" t="str">
        <v>LC-130/SPoT</v>
      </c>
      <c r="AB63" s="156">
        <v>45627</v>
      </c>
      <c r="AC63" s="147" t="str">
        <v>Yes</v>
      </c>
      <c r="AD63" s="147" t="str">
        <v>FY24 inter</v>
      </c>
      <c r="AE63" s="147" t="str">
        <v>FY25 intra</v>
      </c>
      <c r="AF63" s="147" t="str">
        <v>T. DeYoung</v>
      </c>
      <c r="AG63" s="147">
        <v>44459</v>
      </c>
      <c r="AH63" s="147" t="str">
        <v>D. Tosi</v>
      </c>
      <c r="AI63" s="147">
        <v>44480</v>
      </c>
      <c r="AJ63" s="147" t="str">
        <v xml:space="preserve">(*) storage in McMurdo pending low temperature test </v>
      </c>
      <c r="AK63" s="147" t="str">
        <v/>
      </c>
    </row>
    <row r="64" spans="1:40" ht="40.5" hidden="1" customHeight="1">
      <c r="A64" s="35">
        <v>1.4</v>
      </c>
      <c r="B64" s="51" t="str">
        <v/>
      </c>
      <c r="C64" s="20" t="str">
        <v>Main (downhole) cables 87-93</v>
      </c>
      <c r="D64" s="20" t="str">
        <v>May be possible to store in McMurdo until drill season - Do Not Deep Freeze</v>
      </c>
      <c r="E64" s="36">
        <v>96</v>
      </c>
      <c r="F64" s="36">
        <v>96</v>
      </c>
      <c r="G64" s="36">
        <v>96</v>
      </c>
      <c r="H64" s="23">
        <v>7</v>
      </c>
      <c r="I64" s="4">
        <v>3584</v>
      </c>
      <c r="J64" s="4">
        <v>15000</v>
      </c>
      <c r="K64" s="4">
        <v>105000</v>
      </c>
      <c r="L64" s="36" t="str">
        <v>preliminary</v>
      </c>
      <c r="M64" s="119" t="str">
        <v>DNDF[-40C](*)</v>
      </c>
      <c r="N64" s="163" t="str">
        <v>MSU</v>
      </c>
      <c r="O64" s="156">
        <v>45017</v>
      </c>
      <c r="P64" s="151" t="str">
        <v>MSU-PTH</v>
      </c>
      <c r="Q64" s="169">
        <v>45031</v>
      </c>
      <c r="R64" s="151" t="str">
        <v>Truck</v>
      </c>
      <c r="S64" s="153" t="str">
        <v>PTH - MCM</v>
      </c>
      <c r="T64" s="153" t="str">
        <v/>
      </c>
      <c r="U64" s="153" t="str">
        <v>USAP Vessel</v>
      </c>
      <c r="V64" s="155" t="str">
        <v>USAP Vessel</v>
      </c>
      <c r="W64" s="155" t="str">
        <v/>
      </c>
      <c r="X64" s="155" t="str">
        <v>-</v>
      </c>
      <c r="Y64" s="162">
        <v>45328</v>
      </c>
      <c r="Z64" s="157" t="str">
        <v/>
      </c>
      <c r="AA64" s="147" t="str">
        <v>LC-130/SPoT</v>
      </c>
      <c r="AB64" s="156">
        <v>45627</v>
      </c>
      <c r="AC64" s="147" t="str">
        <v>Yes</v>
      </c>
      <c r="AD64" s="147" t="str">
        <v>FY24 inter</v>
      </c>
      <c r="AE64" s="147" t="str">
        <v>FY25 intra</v>
      </c>
      <c r="AF64" s="147" t="str">
        <v>T. DeYoung</v>
      </c>
      <c r="AG64" s="147">
        <v>44459</v>
      </c>
      <c r="AH64" s="147" t="str">
        <v>D. Tosi</v>
      </c>
      <c r="AI64" s="147">
        <v>44480</v>
      </c>
      <c r="AJ64" s="147" t="str">
        <v xml:space="preserve">(*) storage in McMurdo pending low temperature test </v>
      </c>
      <c r="AK64" s="147" t="str">
        <v/>
      </c>
    </row>
    <row r="65" spans="1:40" ht="72" hidden="1" customHeight="1">
      <c r="A65" s="25">
        <v>1.3</v>
      </c>
      <c r="B65" s="48" t="str">
        <v/>
      </c>
      <c r="C65" s="3" t="str">
        <v>String Sensors 89-93</v>
      </c>
      <c r="D65" s="3" t="str">
        <v>Optical Sensors for 5 strings from MSU (mDOMs) - Do Not Deep Freeze</v>
      </c>
      <c r="E65" s="23">
        <v>40</v>
      </c>
      <c r="F65" s="23">
        <v>48</v>
      </c>
      <c r="G65" s="148">
        <v>46</v>
      </c>
      <c r="H65" s="23">
        <v>25</v>
      </c>
      <c r="I65" s="4">
        <v>1277.7777777777778</v>
      </c>
      <c r="J65" s="4">
        <v>573</v>
      </c>
      <c r="K65" s="4">
        <v>14325</v>
      </c>
      <c r="L65" s="148" t="str">
        <v>final weight(**)</v>
      </c>
      <c r="M65" s="6" t="str">
        <v>DNDF [-40C]</v>
      </c>
      <c r="N65" s="10" t="str">
        <v>MSU</v>
      </c>
      <c r="O65" s="156" t="str">
        <v/>
      </c>
      <c r="P65" s="151" t="str">
        <v>MSU-PTH</v>
      </c>
      <c r="Q65" s="169">
        <v>45505</v>
      </c>
      <c r="R65" s="151" t="str">
        <v>Truck</v>
      </c>
      <c r="S65" s="153" t="str">
        <v>PTH - CHC</v>
      </c>
      <c r="T65" s="153" t="str">
        <v/>
      </c>
      <c r="U65" s="153" t="str">
        <v>ComSur</v>
      </c>
      <c r="V65" s="155" t="str">
        <v>CHC - MCM</v>
      </c>
      <c r="W65" s="155" t="str">
        <v/>
      </c>
      <c r="X65" s="155" t="str">
        <v>USAP Air</v>
      </c>
      <c r="Y65" s="156">
        <v>45597</v>
      </c>
      <c r="Z65" s="157" t="str">
        <v/>
      </c>
      <c r="AA65" s="163" t="str">
        <v>LC-130</v>
      </c>
      <c r="AB65" s="156">
        <v>45621</v>
      </c>
      <c r="AC65" s="147" t="str">
        <v>Yes</v>
      </c>
      <c r="AD65" s="147" t="str">
        <v>FY25 inter</v>
      </c>
      <c r="AE65" s="147" t="str">
        <v>FY25 intra</v>
      </c>
      <c r="AF65" s="147" t="str">
        <v>T. Karg</v>
      </c>
      <c r="AG65" s="147">
        <v>44459</v>
      </c>
      <c r="AH65" s="147" t="str">
        <v>D. Tosi</v>
      </c>
      <c r="AI65" s="147">
        <v>44461</v>
      </c>
      <c r="AJ65" s="147" t="str">
        <v>mDOM weight is 28 kg/boxed + 35kg pallet, assume 8 mDOMs/pallet (189 to be deployed + 11 spares)(*)Assumed to be shipped in 2x20' HC  (5115 lbs, 238inx96inx114in) or a 40 ft HC, purchased by MSU or loaned in PTH (container weight not included)</v>
      </c>
      <c r="AK65" s="147" t="str">
        <v/>
      </c>
    </row>
    <row r="66" spans="1:40" ht="47.25" hidden="1">
      <c r="A66" s="25">
        <v>1.3</v>
      </c>
      <c r="B66" s="48" t="str">
        <v/>
      </c>
      <c r="C66" s="3" t="str">
        <v>String Sensors 89-93</v>
      </c>
      <c r="D66" s="3" t="str">
        <v>Optical Sensors for 5 strings from MSU (mDOMs) containers (TBD) - Do Not Deep Freeze</v>
      </c>
      <c r="E66" s="23">
        <v>238</v>
      </c>
      <c r="F66" s="23">
        <v>96</v>
      </c>
      <c r="G66" s="148">
        <v>114</v>
      </c>
      <c r="H66" s="23">
        <v>0</v>
      </c>
      <c r="I66" s="4">
        <v>0</v>
      </c>
      <c r="J66" s="4">
        <v>5115</v>
      </c>
      <c r="K66" s="4">
        <v>0</v>
      </c>
      <c r="L66" s="148" t="str">
        <v>see notes in item above</v>
      </c>
      <c r="M66" s="6" t="str">
        <v>DNDF [-40C]</v>
      </c>
      <c r="N66" s="10" t="str">
        <v>MSU</v>
      </c>
      <c r="O66" s="156" t="str">
        <v/>
      </c>
      <c r="P66" s="151" t="str">
        <v>MSU-PTH</v>
      </c>
      <c r="Q66" s="169">
        <v>45505</v>
      </c>
      <c r="R66" s="151" t="str">
        <v>Truck</v>
      </c>
      <c r="S66" s="153" t="str">
        <v>PTH - CHC</v>
      </c>
      <c r="T66" s="153" t="str">
        <v/>
      </c>
      <c r="U66" s="153" t="str">
        <v>ComSur</v>
      </c>
      <c r="V66" s="155" t="str">
        <v>CHC - MCM</v>
      </c>
      <c r="W66" s="155" t="str">
        <v/>
      </c>
      <c r="X66" s="155" t="str">
        <v>USAP Air</v>
      </c>
      <c r="Y66" s="156">
        <v>45597</v>
      </c>
      <c r="Z66" s="157" t="str">
        <v/>
      </c>
      <c r="AA66" s="163" t="str">
        <v>LC-130</v>
      </c>
      <c r="AB66" s="156">
        <v>45621</v>
      </c>
      <c r="AC66" s="147" t="str">
        <v>Yes</v>
      </c>
      <c r="AD66" s="147" t="str">
        <v>FY25 inter</v>
      </c>
      <c r="AE66" s="147" t="str">
        <v>FY25 intra</v>
      </c>
      <c r="AF66" s="147" t="str">
        <v>T. Karg</v>
      </c>
      <c r="AG66" s="147">
        <v>44459</v>
      </c>
      <c r="AH66" s="147" t="str">
        <v>D. Tosi</v>
      </c>
      <c r="AI66" s="147">
        <v>44461</v>
      </c>
      <c r="AJ66" s="147" t="str">
        <v>Assume 2x20HC containers for transport on COMSUR (TBC). Pallets could be loaded to 53 ft truck and loaded into a loaned container in PTH but this would increase touch points (and risk)</v>
      </c>
      <c r="AK66" s="147" t="str">
        <v/>
      </c>
    </row>
    <row r="67" spans="1:40" s="95" customFormat="1" ht="21" hidden="1" customHeight="1" thickBot="1">
      <c r="A67" s="53" t="str">
        <v/>
      </c>
      <c r="B67" s="53" t="str">
        <v/>
      </c>
      <c r="C67" s="54" t="str">
        <v>MSU Totals:</v>
      </c>
      <c r="D67" s="55" t="str">
        <v/>
      </c>
      <c r="E67" s="44" t="str">
        <v/>
      </c>
      <c r="F67" s="44" t="str">
        <v/>
      </c>
      <c r="G67" s="44" t="str">
        <v>TEU=&gt;</v>
      </c>
      <c r="H67" s="56">
        <v>7.239938944327732</v>
      </c>
      <c r="I67" s="57">
        <v>6892.421875</v>
      </c>
      <c r="J67" s="57" t="str">
        <v/>
      </c>
      <c r="K67" s="58">
        <v>142437</v>
      </c>
      <c r="L67" s="58" t="str">
        <v/>
      </c>
      <c r="M67" s="58" t="str">
        <v/>
      </c>
      <c r="N67" s="58" t="str">
        <v/>
      </c>
      <c r="O67" s="77" t="str">
        <v/>
      </c>
      <c r="P67" s="59" t="str">
        <v/>
      </c>
      <c r="Q67" s="77" t="str">
        <v/>
      </c>
      <c r="R67" s="60" t="str">
        <v/>
      </c>
      <c r="S67" s="59" t="str">
        <v/>
      </c>
      <c r="T67" s="60" t="str">
        <v/>
      </c>
      <c r="U67" s="60" t="str">
        <v/>
      </c>
      <c r="V67" s="59" t="str">
        <v/>
      </c>
      <c r="W67" s="60" t="str">
        <v/>
      </c>
      <c r="X67" s="60" t="str">
        <v/>
      </c>
      <c r="Y67" s="77" t="str">
        <v/>
      </c>
      <c r="Z67" s="60" t="str">
        <v/>
      </c>
      <c r="AA67" s="60" t="str">
        <v/>
      </c>
      <c r="AB67" s="77" t="str">
        <v/>
      </c>
      <c r="AC67" s="59" t="str">
        <v/>
      </c>
      <c r="AD67" s="77" t="str">
        <v/>
      </c>
      <c r="AE67" s="59" t="str">
        <v/>
      </c>
      <c r="AF67" s="59" t="str">
        <v/>
      </c>
      <c r="AG67" s="59" t="str">
        <v/>
      </c>
      <c r="AH67" s="59" t="str">
        <v/>
      </c>
      <c r="AI67" s="59" t="str">
        <v/>
      </c>
      <c r="AJ67" s="59" t="str">
        <v/>
      </c>
      <c r="AK67" s="59" t="str">
        <v/>
      </c>
      <c r="AL67" s="11"/>
      <c r="AM67" s="11"/>
      <c r="AN67" s="11"/>
    </row>
    <row r="68" spans="1:40" ht="21.6" hidden="1" customHeight="1" thickTop="1">
      <c r="A68" s="25">
        <v>1.3</v>
      </c>
      <c r="B68" s="48" t="str">
        <v/>
      </c>
      <c r="C68" s="3" t="str">
        <v>DM-Ice</v>
      </c>
      <c r="D68" s="3" t="str">
        <v>DM-ice (two modules for string 89 and 90) - Do Not Deep Freeze</v>
      </c>
      <c r="E68" s="23">
        <v>48</v>
      </c>
      <c r="F68" s="23">
        <v>48</v>
      </c>
      <c r="G68" s="23">
        <v>48</v>
      </c>
      <c r="H68" s="23">
        <v>1</v>
      </c>
      <c r="I68" s="4">
        <v>64</v>
      </c>
      <c r="J68" s="4">
        <v>1500</v>
      </c>
      <c r="K68" s="4">
        <v>1500</v>
      </c>
      <c r="L68" s="148" t="str">
        <v>estimated</v>
      </c>
      <c r="M68" s="6" t="str">
        <v>DNDF [-40C]</v>
      </c>
      <c r="N68" s="10" t="str">
        <v>Yale</v>
      </c>
      <c r="O68" s="156" t="str">
        <v/>
      </c>
      <c r="P68" s="151" t="str">
        <v>Yale-PTH</v>
      </c>
      <c r="Q68" s="169" t="str">
        <v/>
      </c>
      <c r="R68" s="151" t="str">
        <v>Truck</v>
      </c>
      <c r="S68" s="153" t="str">
        <v>PTH - CHC</v>
      </c>
      <c r="T68" s="153" t="str">
        <v/>
      </c>
      <c r="U68" s="153" t="str">
        <v>ComSur</v>
      </c>
      <c r="V68" s="155" t="str">
        <v>CHC - MCM</v>
      </c>
      <c r="W68" s="155" t="str">
        <v/>
      </c>
      <c r="X68" s="155" t="str">
        <v>USAP Air</v>
      </c>
      <c r="Y68" s="156">
        <v>45597</v>
      </c>
      <c r="Z68" s="157" t="str">
        <v/>
      </c>
      <c r="AA68" s="163" t="str">
        <v>LC-130</v>
      </c>
      <c r="AB68" s="156">
        <v>45621</v>
      </c>
      <c r="AC68" s="147" t="str">
        <v>Yes</v>
      </c>
      <c r="AD68" s="147" t="str">
        <v>FY25 inter</v>
      </c>
      <c r="AE68" s="147" t="str">
        <v>FY25 intra</v>
      </c>
      <c r="AF68" s="147" t="str">
        <v>M. Kauer</v>
      </c>
      <c r="AG68" s="147">
        <v>44459</v>
      </c>
      <c r="AH68" s="147" t="str">
        <v>D. Tosi</v>
      </c>
      <c r="AI68" s="147">
        <v>44459</v>
      </c>
      <c r="AJ68" s="147" t="str">
        <v/>
      </c>
      <c r="AK68" s="147" t="str">
        <v/>
      </c>
    </row>
    <row r="69" spans="1:40" s="95" customFormat="1" ht="38.25" hidden="1" thickBot="1">
      <c r="A69" s="53" t="str">
        <v/>
      </c>
      <c r="B69" s="53" t="str">
        <v/>
      </c>
      <c r="C69" s="54" t="str">
        <v>Other Institutions Totals:</v>
      </c>
      <c r="D69" s="55" t="str">
        <v/>
      </c>
      <c r="E69" s="44" t="str">
        <v/>
      </c>
      <c r="F69" s="44" t="str">
        <v/>
      </c>
      <c r="G69" s="44" t="str">
        <v/>
      </c>
      <c r="H69" s="56">
        <v>6.7226890756302532E-2</v>
      </c>
      <c r="I69" s="57">
        <v>64</v>
      </c>
      <c r="J69" s="57" t="str">
        <v/>
      </c>
      <c r="K69" s="58">
        <v>1500</v>
      </c>
      <c r="L69" s="58" t="str">
        <v/>
      </c>
      <c r="M69" s="58" t="str">
        <v/>
      </c>
      <c r="N69" s="58" t="str">
        <v/>
      </c>
      <c r="O69" s="77" t="str">
        <v/>
      </c>
      <c r="P69" s="59" t="str">
        <v/>
      </c>
      <c r="Q69" s="77" t="str">
        <v/>
      </c>
      <c r="R69" s="60" t="str">
        <v/>
      </c>
      <c r="S69" s="59" t="str">
        <v/>
      </c>
      <c r="T69" s="60" t="str">
        <v/>
      </c>
      <c r="U69" s="60" t="str">
        <v/>
      </c>
      <c r="V69" s="59" t="str">
        <v/>
      </c>
      <c r="W69" s="60" t="str">
        <v/>
      </c>
      <c r="X69" s="60" t="str">
        <v/>
      </c>
      <c r="Y69" s="77" t="str">
        <v/>
      </c>
      <c r="Z69" s="60" t="str">
        <v/>
      </c>
      <c r="AA69" s="60" t="str">
        <v/>
      </c>
      <c r="AB69" s="77" t="str">
        <v/>
      </c>
      <c r="AC69" s="59" t="str">
        <v/>
      </c>
      <c r="AD69" s="77" t="str">
        <v/>
      </c>
      <c r="AE69" s="59" t="str">
        <v/>
      </c>
      <c r="AF69" s="59" t="str">
        <v/>
      </c>
      <c r="AG69" s="59" t="str">
        <v/>
      </c>
      <c r="AH69" s="59" t="str">
        <v/>
      </c>
      <c r="AI69" s="59" t="str">
        <v/>
      </c>
      <c r="AJ69" s="59" t="str">
        <v/>
      </c>
      <c r="AK69" s="59" t="str">
        <v/>
      </c>
      <c r="AL69" s="11"/>
      <c r="AM69" s="11"/>
      <c r="AN69" s="11"/>
    </row>
    <row r="70" spans="1:40" ht="63" hidden="1">
      <c r="A70" s="25">
        <v>1.3</v>
      </c>
      <c r="B70" s="48" t="str">
        <v/>
      </c>
      <c r="C70" s="3" t="str">
        <v>String Sensors 87-88</v>
      </c>
      <c r="D70" s="3" t="str">
        <v>Optical sensors for 2 strings from Germany (mDOMs) (spares included) - Do Not Deep Freeze</v>
      </c>
      <c r="E70" s="23">
        <v>40</v>
      </c>
      <c r="F70" s="23">
        <v>48</v>
      </c>
      <c r="G70" s="148">
        <v>46</v>
      </c>
      <c r="H70" s="23">
        <v>16</v>
      </c>
      <c r="I70" s="4">
        <v>817.77777777777783</v>
      </c>
      <c r="J70" s="4">
        <v>573</v>
      </c>
      <c r="K70" s="4">
        <v>9168</v>
      </c>
      <c r="L70" s="148" t="str">
        <v>final weight(**)</v>
      </c>
      <c r="M70" s="6" t="str">
        <v>DNDF [-40C]</v>
      </c>
      <c r="N70" s="10" t="str">
        <v>DESY</v>
      </c>
      <c r="O70" s="156" t="str">
        <v/>
      </c>
      <c r="P70" s="151" t="str">
        <v>DESY-CHC</v>
      </c>
      <c r="Q70" s="169">
        <v>45139</v>
      </c>
      <c r="R70" s="151" t="str">
        <v>ComSur</v>
      </c>
      <c r="S70" s="153" t="str">
        <v>DESY-CHC</v>
      </c>
      <c r="T70" s="153" t="str">
        <v/>
      </c>
      <c r="U70" s="153" t="str">
        <v>ComSur</v>
      </c>
      <c r="V70" s="155" t="str">
        <v>CHC - MCM</v>
      </c>
      <c r="W70" s="155" t="str">
        <v/>
      </c>
      <c r="X70" s="155" t="str">
        <v>USAP  Air</v>
      </c>
      <c r="Y70" s="156">
        <v>45231</v>
      </c>
      <c r="Z70" s="157" t="str">
        <v/>
      </c>
      <c r="AA70" s="163" t="str">
        <v>LC-130</v>
      </c>
      <c r="AB70" s="156">
        <v>45306</v>
      </c>
      <c r="AC70" s="147" t="str">
        <v>Yes</v>
      </c>
      <c r="AD70" s="147" t="str">
        <v>FY24 inter</v>
      </c>
      <c r="AE70" s="147" t="str">
        <v>FY24 intra</v>
      </c>
      <c r="AF70" s="147" t="str">
        <v>T. Karg</v>
      </c>
      <c r="AG70" s="147">
        <v>44459</v>
      </c>
      <c r="AH70" s="147" t="str">
        <v>D. Tosi</v>
      </c>
      <c r="AI70" s="147">
        <v>44461</v>
      </c>
      <c r="AJ70" s="147" t="str">
        <v>mDOM weight is 62 lbs (25kg/sensor + 3 kg/box) + 35kg pallet, assume 8 mDOMs/pallet - 116 to be deployed + 12 spares - 
(**) shipped in 20 HC container. Container weight not included in the assumption that pallet will be taken out in CHC.</v>
      </c>
      <c r="AK70" s="147" t="str">
        <v/>
      </c>
    </row>
    <row r="71" spans="1:40" ht="63" hidden="1">
      <c r="A71" s="25">
        <v>1.3</v>
      </c>
      <c r="B71" s="48" t="str">
        <v/>
      </c>
      <c r="C71" s="3" t="str">
        <v>String Sensors 87-88</v>
      </c>
      <c r="D71" s="3" t="str">
        <v>Optical sensors for 2 strings from Germany (mDOMs) (SPARES) - Do Not Deep Freeze</v>
      </c>
      <c r="E71" s="23">
        <v>40</v>
      </c>
      <c r="F71" s="23">
        <v>48</v>
      </c>
      <c r="G71" s="148">
        <v>46</v>
      </c>
      <c r="H71" s="23">
        <v>0</v>
      </c>
      <c r="I71" s="4">
        <v>0</v>
      </c>
      <c r="J71" s="4">
        <v>573</v>
      </c>
      <c r="K71" s="4">
        <v>0</v>
      </c>
      <c r="L71" s="148" t="str">
        <v>final weight(**)</v>
      </c>
      <c r="M71" s="6" t="str">
        <v>DNDF [-40C]</v>
      </c>
      <c r="N71" s="10" t="str">
        <v>DESY</v>
      </c>
      <c r="O71" s="156" t="str">
        <v/>
      </c>
      <c r="P71" s="151" t="str">
        <v>DESY-CHC</v>
      </c>
      <c r="Q71" s="169">
        <v>45139</v>
      </c>
      <c r="R71" s="151" t="str">
        <v>ComSur</v>
      </c>
      <c r="S71" s="153" t="str">
        <v>DESY-CHC</v>
      </c>
      <c r="T71" s="153" t="str">
        <v/>
      </c>
      <c r="U71" s="153" t="str">
        <v>ComSur</v>
      </c>
      <c r="V71" s="155" t="str">
        <v>CHC - MCM</v>
      </c>
      <c r="W71" s="155" t="str">
        <v/>
      </c>
      <c r="X71" s="155" t="str">
        <v>USAP  Air</v>
      </c>
      <c r="Y71" s="156">
        <v>45231</v>
      </c>
      <c r="Z71" s="157" t="str">
        <v/>
      </c>
      <c r="AA71" s="163" t="str">
        <v>LC-130</v>
      </c>
      <c r="AB71" s="156">
        <v>45306</v>
      </c>
      <c r="AC71" s="147" t="str">
        <v>Yes</v>
      </c>
      <c r="AD71" s="147" t="str">
        <v>FY24 inter</v>
      </c>
      <c r="AE71" s="147" t="str">
        <v>FY24 intra</v>
      </c>
      <c r="AF71" s="147" t="str">
        <v>T. Karg</v>
      </c>
      <c r="AG71" s="147">
        <v>44459</v>
      </c>
      <c r="AH71" s="147" t="str">
        <v>D. Tosi</v>
      </c>
      <c r="AI71" s="147">
        <v>44461</v>
      </c>
      <c r="AJ71" s="147" t="str">
        <v>mDOM weight is 62 lbs (25kg/sensor + 3 kg/box) + 35kg pallet, assume 8 mDOMs/pallet - (**) shipped in 20 HC container. Container weight not included in the assumption that pallet will be taken out in CHC.</v>
      </c>
      <c r="AK71" s="147" t="str">
        <v/>
      </c>
    </row>
    <row r="72" spans="1:40" ht="31.5" hidden="1">
      <c r="A72" s="25">
        <v>1.3</v>
      </c>
      <c r="B72" s="48" t="str">
        <v/>
      </c>
      <c r="C72" s="3" t="str">
        <v>Special Devices 87-88</v>
      </c>
      <c r="D72" s="3" t="str">
        <v>Special devices for 2 strings from DESY/Germany/Sweden (8 WOMs, 0 Abalone) + spares - Do Not Deep Freeze</v>
      </c>
      <c r="E72" s="23">
        <v>40</v>
      </c>
      <c r="F72" s="23">
        <v>21</v>
      </c>
      <c r="G72" s="23">
        <v>64</v>
      </c>
      <c r="H72" s="23">
        <v>1</v>
      </c>
      <c r="I72" s="4">
        <v>31.111111111111111</v>
      </c>
      <c r="J72" s="4">
        <v>701</v>
      </c>
      <c r="K72" s="4">
        <v>701</v>
      </c>
      <c r="L72" s="148" t="str">
        <v>preliminary</v>
      </c>
      <c r="M72" s="38" t="str">
        <v>DNDF [-40C]</v>
      </c>
      <c r="N72" s="10" t="str">
        <v>Mainz</v>
      </c>
      <c r="O72" s="156" t="str">
        <v/>
      </c>
      <c r="P72" s="151" t="str">
        <v>DESY-CHC</v>
      </c>
      <c r="Q72" s="169">
        <v>45139</v>
      </c>
      <c r="R72" s="151" t="str">
        <v>ComSur</v>
      </c>
      <c r="S72" s="153" t="str">
        <v>DESY-CHC</v>
      </c>
      <c r="T72" s="153" t="str">
        <v/>
      </c>
      <c r="U72" s="153" t="str">
        <v>ComSur</v>
      </c>
      <c r="V72" s="155" t="str">
        <v>CHC - MCM</v>
      </c>
      <c r="W72" s="155" t="str">
        <v/>
      </c>
      <c r="X72" s="155" t="str">
        <v>USAP  Air</v>
      </c>
      <c r="Y72" s="156">
        <v>45231</v>
      </c>
      <c r="Z72" s="157" t="str">
        <v/>
      </c>
      <c r="AA72" s="163" t="str">
        <v>LC-130</v>
      </c>
      <c r="AB72" s="156">
        <v>45306</v>
      </c>
      <c r="AC72" s="147" t="str">
        <v>Yes</v>
      </c>
      <c r="AD72" s="147" t="str">
        <v>FY24 inter</v>
      </c>
      <c r="AE72" s="147" t="str">
        <v>FY24 intra</v>
      </c>
      <c r="AF72" s="147" t="str">
        <v>S. Boeser</v>
      </c>
      <c r="AG72" s="147">
        <v>44482</v>
      </c>
      <c r="AH72" s="147" t="str">
        <v>D. Tosi</v>
      </c>
      <c r="AI72" s="147">
        <v>44482</v>
      </c>
      <c r="AJ72" s="147" t="str">
        <v xml:space="preserve">8 WOMs (no spares) - AH not included for now. Assume 150 lbs crate.  </v>
      </c>
      <c r="AK72" s="147" t="str">
        <v/>
      </c>
    </row>
    <row r="73" spans="1:40" ht="47.25" hidden="1">
      <c r="A73" s="25">
        <v>1.5</v>
      </c>
      <c r="B73" s="48" t="str">
        <v/>
      </c>
      <c r="C73" s="3" t="str">
        <v>Calibration Devices 87-88</v>
      </c>
      <c r="D73" s="3" t="str">
        <v>Calibration devices for 2 strings from DESY/Germany/Sweden (4+2 POCAMs, 3+1 Acoustic sensors,  2+1 Swedish Cameras) - Do Not Deep Freeze</v>
      </c>
      <c r="E73" s="96">
        <v>62</v>
      </c>
      <c r="F73" s="96">
        <v>38</v>
      </c>
      <c r="G73" s="96">
        <v>41</v>
      </c>
      <c r="H73" s="23">
        <v>1</v>
      </c>
      <c r="I73" s="4">
        <v>55.900462962962962</v>
      </c>
      <c r="J73" s="4">
        <v>836</v>
      </c>
      <c r="K73" s="4">
        <v>836</v>
      </c>
      <c r="L73" s="148" t="str">
        <v>preliminary</v>
      </c>
      <c r="M73" s="6" t="str">
        <v>DNDF [-40C]</v>
      </c>
      <c r="N73" s="10" t="str">
        <v>TUM/Aachen/Sweden</v>
      </c>
      <c r="O73" s="156" t="str">
        <v/>
      </c>
      <c r="P73" s="151" t="str">
        <v>DESY-CHC</v>
      </c>
      <c r="Q73" s="169">
        <v>45139</v>
      </c>
      <c r="R73" s="151" t="str">
        <v>ComSur</v>
      </c>
      <c r="S73" s="153" t="str">
        <v>DESY-CHC</v>
      </c>
      <c r="T73" s="153" t="str">
        <v/>
      </c>
      <c r="U73" s="153" t="str">
        <v>ComSur</v>
      </c>
      <c r="V73" s="155" t="str">
        <v>CHC-MCM</v>
      </c>
      <c r="W73" s="155" t="str">
        <v/>
      </c>
      <c r="X73" s="155" t="str">
        <v>USAP  Air</v>
      </c>
      <c r="Y73" s="156">
        <v>45231</v>
      </c>
      <c r="Z73" s="157" t="str">
        <v/>
      </c>
      <c r="AA73" s="163" t="str">
        <v>LC-130</v>
      </c>
      <c r="AB73" s="156">
        <v>45306</v>
      </c>
      <c r="AC73" s="147" t="str">
        <v>Yes</v>
      </c>
      <c r="AD73" s="147" t="str">
        <v>FY24 inter</v>
      </c>
      <c r="AE73" s="147" t="str">
        <v>FY24 intra</v>
      </c>
      <c r="AF73" s="147" t="str">
        <v>D. Williams</v>
      </c>
      <c r="AG73" s="147">
        <v>44482</v>
      </c>
      <c r="AH73" s="147" t="str">
        <v>D. Tosi</v>
      </c>
      <c r="AI73" s="147">
        <v>44482</v>
      </c>
      <c r="AJ73" s="147" t="str">
        <v>Calibration devices for strings 87-88 = 2+1 Sweden Camera + 3+1 Acoustic Module + 4+1 POCAM, including spares, 200 lbs crate</v>
      </c>
      <c r="AK73" s="147" t="str">
        <v/>
      </c>
    </row>
    <row r="74" spans="1:40" ht="31.5" hidden="1">
      <c r="A74" s="35">
        <v>1.4</v>
      </c>
      <c r="B74" s="51" t="str">
        <v/>
      </c>
      <c r="C74" s="20" t="str">
        <v>FieldHub electronics</v>
      </c>
      <c r="D74" s="1" t="str">
        <v>Required onsite for FY24 installation. 1 crate containing readout electronics for installation in ICL - Do Not Freeze</v>
      </c>
      <c r="E74" s="36">
        <v>48</v>
      </c>
      <c r="F74" s="36">
        <v>48</v>
      </c>
      <c r="G74" s="36">
        <v>36</v>
      </c>
      <c r="H74" s="23">
        <v>1</v>
      </c>
      <c r="I74" s="4">
        <v>48</v>
      </c>
      <c r="J74" s="4">
        <v>275</v>
      </c>
      <c r="K74" s="4">
        <v>275</v>
      </c>
      <c r="L74" s="148" t="str">
        <v>preliminary</v>
      </c>
      <c r="M74" s="8" t="str">
        <v>DNF</v>
      </c>
      <c r="N74" s="163" t="str">
        <v>DESY</v>
      </c>
      <c r="O74" s="156">
        <v>45139</v>
      </c>
      <c r="P74" s="151" t="str">
        <v>DESY-CHC</v>
      </c>
      <c r="Q74" s="169">
        <v>45153</v>
      </c>
      <c r="R74" s="151" t="str">
        <v>ComSur</v>
      </c>
      <c r="S74" s="153" t="str">
        <v>DESY-CHC</v>
      </c>
      <c r="T74" s="153" t="str">
        <v/>
      </c>
      <c r="U74" s="153" t="str">
        <v>ComSur</v>
      </c>
      <c r="V74" s="155" t="str">
        <v>CHC-MCM</v>
      </c>
      <c r="W74" s="155" t="str">
        <v/>
      </c>
      <c r="X74" s="155" t="str">
        <v>USAP  Air</v>
      </c>
      <c r="Y74" s="156">
        <v>45231</v>
      </c>
      <c r="Z74" s="157" t="str">
        <v/>
      </c>
      <c r="AA74" s="163" t="str">
        <v>LC-130</v>
      </c>
      <c r="AB74" s="156">
        <v>45261</v>
      </c>
      <c r="AC74" s="147" t="str">
        <v>No</v>
      </c>
      <c r="AD74" s="147" t="str">
        <v>FY24 inter</v>
      </c>
      <c r="AE74" s="147" t="str">
        <v>FY24 intra</v>
      </c>
      <c r="AF74" s="147" t="str">
        <v>J. Kelley</v>
      </c>
      <c r="AG74" s="147">
        <v>44482</v>
      </c>
      <c r="AH74" s="147" t="str">
        <v>D. Tosi</v>
      </c>
      <c r="AI74" s="147">
        <v>44482</v>
      </c>
      <c r="AJ74" s="147" t="str">
        <v xml:space="preserve">Field Hubs are 442mm x 480mm x 133 mm (17.4" x 18.9" x 5.2") and weight maybe 10 lb each.  100 lbs crate. </v>
      </c>
      <c r="AK74" s="147" t="str">
        <v/>
      </c>
    </row>
    <row r="75" spans="1:40" ht="63" hidden="1">
      <c r="A75" s="25">
        <v>1.3</v>
      </c>
      <c r="B75" s="48" t="str">
        <v/>
      </c>
      <c r="C75" s="3" t="str">
        <v>String Sensors 89-93</v>
      </c>
      <c r="D75" s="3" t="str">
        <v>Optical sensors for 5 strings from Germany (mDOMs) - Do Not Deep Freeze</v>
      </c>
      <c r="E75" s="23">
        <v>40</v>
      </c>
      <c r="F75" s="23">
        <v>48</v>
      </c>
      <c r="G75" s="148">
        <v>46</v>
      </c>
      <c r="H75" s="23">
        <v>12</v>
      </c>
      <c r="I75" s="4">
        <v>613.33333333333337</v>
      </c>
      <c r="J75" s="4">
        <v>573</v>
      </c>
      <c r="K75" s="4">
        <v>6876</v>
      </c>
      <c r="L75" s="148" t="str">
        <v>final weight(**)</v>
      </c>
      <c r="M75" s="6" t="str">
        <v>DNDF [-40C]</v>
      </c>
      <c r="N75" s="10" t="str">
        <v>DESY</v>
      </c>
      <c r="O75" s="156" t="str">
        <v/>
      </c>
      <c r="P75" s="151" t="str">
        <v>DESY-CHC</v>
      </c>
      <c r="Q75" s="169">
        <v>45505</v>
      </c>
      <c r="R75" s="151" t="str">
        <v>ComSur</v>
      </c>
      <c r="S75" s="153" t="str">
        <v>DESY-CHC</v>
      </c>
      <c r="T75" s="153" t="str">
        <v/>
      </c>
      <c r="U75" s="153" t="str">
        <v>ComSur</v>
      </c>
      <c r="V75" s="155" t="str">
        <v>CHC - MCM</v>
      </c>
      <c r="W75" s="155" t="str">
        <v/>
      </c>
      <c r="X75" s="155" t="str">
        <v>USAP  Air</v>
      </c>
      <c r="Y75" s="156">
        <v>45597</v>
      </c>
      <c r="Z75" s="157" t="str">
        <v/>
      </c>
      <c r="AA75" s="163" t="str">
        <v>LC-130</v>
      </c>
      <c r="AB75" s="156">
        <v>45621</v>
      </c>
      <c r="AC75" s="147" t="str">
        <v>Yes</v>
      </c>
      <c r="AD75" s="147" t="str">
        <v>FY25 inter</v>
      </c>
      <c r="AE75" s="147" t="str">
        <v>FY25 intra</v>
      </c>
      <c r="AF75" s="147" t="str">
        <v>T. Karg</v>
      </c>
      <c r="AG75" s="147">
        <v>44459</v>
      </c>
      <c r="AH75" s="147" t="str">
        <v>D. Tosi</v>
      </c>
      <c r="AI75" s="147">
        <v>44461</v>
      </c>
      <c r="AJ75" s="147" t="str">
        <v>mDOM weight is (28kg/sensor boxed) + 35kg pallet, assume 8 mDOMs/pallet - 190 to be deployed + 10 spares. (**) shipped in 20 HC container. Container not included in weight as pallets will be taken out.</v>
      </c>
      <c r="AK75" s="147" t="str">
        <v/>
      </c>
    </row>
    <row r="76" spans="1:40" ht="31.5" hidden="1">
      <c r="A76" s="25">
        <v>1.3</v>
      </c>
      <c r="B76" s="48" t="str">
        <v/>
      </c>
      <c r="C76" s="3" t="str">
        <v>Special Devices 89-93</v>
      </c>
      <c r="D76" s="3" t="str">
        <v>Special devices for 5 remaining strings from DESY/Germany/Sweden (6 WOMs,  3 Abalone Hubs or WOM Traps)  no spares - Do Not Deep Freeze</v>
      </c>
      <c r="E76" s="23">
        <v>32</v>
      </c>
      <c r="F76" s="23">
        <v>31</v>
      </c>
      <c r="G76" s="23">
        <v>89</v>
      </c>
      <c r="H76" s="23">
        <v>1</v>
      </c>
      <c r="I76" s="4">
        <v>51.092592592592595</v>
      </c>
      <c r="J76" s="4">
        <v>1035</v>
      </c>
      <c r="K76" s="4">
        <v>1035</v>
      </c>
      <c r="L76" s="148" t="str">
        <v>preliminary</v>
      </c>
      <c r="M76" s="38" t="str">
        <v>DNDF [-40C]</v>
      </c>
      <c r="N76" s="10" t="str">
        <v>Mainz</v>
      </c>
      <c r="O76" s="156" t="str">
        <v/>
      </c>
      <c r="P76" s="151" t="str">
        <v>DESY-CHC</v>
      </c>
      <c r="Q76" s="169">
        <v>45505</v>
      </c>
      <c r="R76" s="151" t="str">
        <v>ComSur</v>
      </c>
      <c r="S76" s="153" t="str">
        <v>DESY-CHC</v>
      </c>
      <c r="T76" s="153" t="str">
        <v/>
      </c>
      <c r="U76" s="153" t="str">
        <v>ComSur</v>
      </c>
      <c r="V76" s="155" t="str">
        <v>CHC - MCM</v>
      </c>
      <c r="W76" s="155" t="str">
        <v/>
      </c>
      <c r="X76" s="155" t="str">
        <v>USAP  Air</v>
      </c>
      <c r="Y76" s="156">
        <v>45597</v>
      </c>
      <c r="Z76" s="157" t="str">
        <v/>
      </c>
      <c r="AA76" s="163" t="str">
        <v>LC-130</v>
      </c>
      <c r="AB76" s="156">
        <v>45621</v>
      </c>
      <c r="AC76" s="147" t="str">
        <v>Yes</v>
      </c>
      <c r="AD76" s="147" t="str">
        <v>FY25 inter</v>
      </c>
      <c r="AE76" s="147" t="str">
        <v>FY25 intra</v>
      </c>
      <c r="AF76" s="147" t="str">
        <v>S. Boeser</v>
      </c>
      <c r="AG76" s="147">
        <v>44482</v>
      </c>
      <c r="AH76" s="147" t="str">
        <v>D. Tosi</v>
      </c>
      <c r="AI76" s="147">
        <v>44482</v>
      </c>
      <c r="AJ76" s="147" t="str">
        <v>6 Special Devices from Germany 6 (WOM + 0 AH) including 0 spare for each. Assume 170 lbs crate.</v>
      </c>
      <c r="AK76" s="147" t="str">
        <v/>
      </c>
    </row>
    <row r="77" spans="1:40" ht="50.25" hidden="1" customHeight="1">
      <c r="A77" s="25">
        <v>1.5</v>
      </c>
      <c r="B77" s="48" t="str">
        <v/>
      </c>
      <c r="C77" s="3" t="str">
        <v>Calibration Devices 89-93</v>
      </c>
      <c r="D77" s="3" t="str">
        <v>Calibration for 5 strings from DESY/Germany/Sweden (17+2 POCAMs, 7+ 1 Acoustic sensors,  3+ 1 Swedish Cameras) including spares - Do Not Deep Freeze</v>
      </c>
      <c r="E77" s="96">
        <v>62</v>
      </c>
      <c r="F77" s="96">
        <v>48</v>
      </c>
      <c r="G77" s="96">
        <v>44</v>
      </c>
      <c r="H77" s="23">
        <v>1</v>
      </c>
      <c r="I77" s="4">
        <v>75.777777777777771</v>
      </c>
      <c r="J77" s="4">
        <v>1694</v>
      </c>
      <c r="K77" s="4">
        <v>1694</v>
      </c>
      <c r="L77" s="148" t="str">
        <v>preliminary</v>
      </c>
      <c r="M77" s="6" t="str">
        <v>DNDF [-40C]</v>
      </c>
      <c r="N77" s="10" t="str">
        <v>TUM/Aachen/Sweden</v>
      </c>
      <c r="O77" s="156" t="str">
        <v/>
      </c>
      <c r="P77" s="151" t="str">
        <v>DESY-CHC</v>
      </c>
      <c r="Q77" s="169">
        <v>45505</v>
      </c>
      <c r="R77" s="151" t="str">
        <v>ComSur</v>
      </c>
      <c r="S77" s="153" t="str">
        <v>DESY-CHC</v>
      </c>
      <c r="T77" s="153" t="str">
        <v/>
      </c>
      <c r="U77" s="153" t="str">
        <v>ComSur</v>
      </c>
      <c r="V77" s="155" t="str">
        <v>CHC-MCM</v>
      </c>
      <c r="W77" s="155" t="str">
        <v/>
      </c>
      <c r="X77" s="155" t="str">
        <v>USAP  Air</v>
      </c>
      <c r="Y77" s="156">
        <v>45597</v>
      </c>
      <c r="Z77" s="157" t="str">
        <v/>
      </c>
      <c r="AA77" s="163" t="str">
        <v>LC-130</v>
      </c>
      <c r="AB77" s="156">
        <v>45621</v>
      </c>
      <c r="AC77" s="147" t="str">
        <v>Yes</v>
      </c>
      <c r="AD77" s="147" t="str">
        <v>FY25 inter</v>
      </c>
      <c r="AE77" s="147" t="str">
        <v>FY25 intra</v>
      </c>
      <c r="AF77" s="147" t="str">
        <v>D. Williams</v>
      </c>
      <c r="AG77" s="147">
        <v>44482</v>
      </c>
      <c r="AH77" s="147" t="str">
        <v>D. Tosi</v>
      </c>
      <c r="AI77" s="147">
        <v>44482</v>
      </c>
      <c r="AJ77" s="147" t="str">
        <v>Calibration devices for strings 89-93 = 3+1 Sweden Camera,7+1 + Acoustic Module,17 +1 POCAM, including spares, 200 lbs crate</v>
      </c>
      <c r="AK77" s="147" t="str">
        <v/>
      </c>
    </row>
    <row r="78" spans="1:40" s="95" customFormat="1" ht="33.75" hidden="1" customHeight="1" thickBot="1">
      <c r="A78" s="53" t="str">
        <v/>
      </c>
      <c r="B78" s="53" t="str">
        <v/>
      </c>
      <c r="C78" s="54" t="str">
        <v>DESY/Aachen/TUM/Sweden etc Totals:</v>
      </c>
      <c r="D78" s="55" t="str">
        <v/>
      </c>
      <c r="E78" s="44" t="str">
        <v/>
      </c>
      <c r="F78" s="44" t="str">
        <v/>
      </c>
      <c r="G78" s="44" t="str">
        <v>TEU=&gt;</v>
      </c>
      <c r="H78" s="56">
        <v>1.778354049953315</v>
      </c>
      <c r="I78" s="57">
        <v>1692.9930555555557</v>
      </c>
      <c r="J78" s="57" t="str">
        <v/>
      </c>
      <c r="K78" s="57">
        <v>20585</v>
      </c>
      <c r="L78" s="58" t="str">
        <v/>
      </c>
      <c r="M78" s="58" t="str">
        <v/>
      </c>
      <c r="N78" s="58" t="str">
        <v/>
      </c>
      <c r="O78" s="77" t="str">
        <v/>
      </c>
      <c r="P78" s="59" t="str">
        <v/>
      </c>
      <c r="Q78" s="77" t="str">
        <v/>
      </c>
      <c r="R78" s="60" t="str">
        <v/>
      </c>
      <c r="S78" s="59" t="str">
        <v/>
      </c>
      <c r="T78" s="60" t="str">
        <v/>
      </c>
      <c r="U78" s="60" t="str">
        <v/>
      </c>
      <c r="V78" s="59" t="str">
        <v/>
      </c>
      <c r="W78" s="60" t="str">
        <v/>
      </c>
      <c r="X78" s="60" t="str">
        <v/>
      </c>
      <c r="Y78" s="77" t="str">
        <v/>
      </c>
      <c r="Z78" s="60" t="str">
        <v/>
      </c>
      <c r="AA78" s="60" t="str">
        <v/>
      </c>
      <c r="AB78" s="77" t="str">
        <v/>
      </c>
      <c r="AC78" s="59" t="str">
        <v/>
      </c>
      <c r="AD78" s="77" t="str">
        <v/>
      </c>
      <c r="AE78" s="59" t="str">
        <v/>
      </c>
      <c r="AF78" s="59" t="str">
        <v/>
      </c>
      <c r="AG78" s="59" t="str">
        <v/>
      </c>
      <c r="AH78" s="59" t="str">
        <v/>
      </c>
      <c r="AI78" s="59" t="str">
        <v/>
      </c>
      <c r="AJ78" s="59" t="str">
        <v/>
      </c>
      <c r="AK78" s="59" t="str">
        <v/>
      </c>
      <c r="AL78" s="11"/>
      <c r="AM78" s="11"/>
      <c r="AN78" s="11"/>
    </row>
    <row r="79" spans="1:40" ht="47.25" hidden="1">
      <c r="A79" s="72">
        <v>1.3</v>
      </c>
      <c r="B79" s="48" t="str">
        <v/>
      </c>
      <c r="C79" s="1" t="str">
        <v>String Sensors 87 &amp; 88</v>
      </c>
      <c r="D79" s="1" t="str">
        <v>Sensors (D-Eggs) pallets with 8 sensors  at Pole overwinter - Cryo location - Do Not Deep Freeze</v>
      </c>
      <c r="E79" s="38">
        <v>45</v>
      </c>
      <c r="F79" s="38">
        <v>48</v>
      </c>
      <c r="G79" s="38">
        <v>67</v>
      </c>
      <c r="H79" s="38">
        <v>4</v>
      </c>
      <c r="I79" s="4">
        <v>335</v>
      </c>
      <c r="J79" s="4">
        <v>794</v>
      </c>
      <c r="K79" s="4">
        <v>3176</v>
      </c>
      <c r="L79" s="148" t="str">
        <v>preliminary(*)</v>
      </c>
      <c r="M79" s="6" t="str">
        <v>DNDF [-40C]</v>
      </c>
      <c r="N79" s="10" t="str">
        <v>Chiba</v>
      </c>
      <c r="O79" s="156" t="str">
        <v/>
      </c>
      <c r="P79" s="151" t="str">
        <v xml:space="preserve"> ChibaU - CHC</v>
      </c>
      <c r="Q79" s="169">
        <v>45139</v>
      </c>
      <c r="R79" s="151" t="str">
        <v>Cargo shipment by CHU</v>
      </c>
      <c r="S79" s="153" t="str">
        <v>ChibaU - CHC</v>
      </c>
      <c r="T79" s="153" t="str">
        <v/>
      </c>
      <c r="U79" s="153" t="str">
        <v>ComSur</v>
      </c>
      <c r="V79" s="155" t="str">
        <v>CHC - MCM</v>
      </c>
      <c r="W79" s="76" t="str">
        <v/>
      </c>
      <c r="X79" s="155" t="str">
        <v>USAP Air</v>
      </c>
      <c r="Y79" s="156">
        <v>45231</v>
      </c>
      <c r="Z79" s="157" t="str">
        <v/>
      </c>
      <c r="AA79" s="163" t="str">
        <v>LC-130</v>
      </c>
      <c r="AB79" s="156">
        <v>45306</v>
      </c>
      <c r="AC79" s="147" t="str">
        <v>Yes</v>
      </c>
      <c r="AD79" s="147" t="str">
        <v>FY24 inter</v>
      </c>
      <c r="AE79" s="147" t="str">
        <v>FY24 intra</v>
      </c>
      <c r="AF79" s="147" t="str">
        <v>S. Yoshida</v>
      </c>
      <c r="AG79" s="147">
        <v>44461</v>
      </c>
      <c r="AH79" s="147" t="str">
        <v>D. Tosi</v>
      </c>
      <c r="AI79" s="147">
        <v>44461</v>
      </c>
      <c r="AJ79" s="147" t="str">
        <v>Pallet sizes are under review. (*) shipped in 20 and 40ft container. Container weight not included in the assumption that pallet will be taken out in CHC.</v>
      </c>
      <c r="AK79" s="147" t="str">
        <v/>
      </c>
    </row>
    <row r="80" spans="1:40" ht="47.25" hidden="1">
      <c r="A80" s="72">
        <v>1.3</v>
      </c>
      <c r="B80" s="48" t="str">
        <v/>
      </c>
      <c r="C80" s="1" t="str">
        <v>String Sensors 87 &amp; 88</v>
      </c>
      <c r="D80" s="1" t="str">
        <v xml:space="preserve">Sensors (D-Eggs) pallets with 8 sensors  at Pole overwinter (SPARES - TBD) - Cryo location - Do Not Deep Freeze </v>
      </c>
      <c r="E80" s="38">
        <v>45</v>
      </c>
      <c r="F80" s="38">
        <v>48</v>
      </c>
      <c r="G80" s="38">
        <v>67</v>
      </c>
      <c r="H80" s="38">
        <v>1</v>
      </c>
      <c r="I80" s="4">
        <v>83.75</v>
      </c>
      <c r="J80" s="4">
        <v>794</v>
      </c>
      <c r="K80" s="4">
        <v>794</v>
      </c>
      <c r="L80" s="148" t="str">
        <v>preliminary(*)</v>
      </c>
      <c r="M80" s="6" t="str">
        <v>DNDF [-40C]</v>
      </c>
      <c r="N80" s="10" t="str">
        <v>Chiba</v>
      </c>
      <c r="O80" s="156" t="str">
        <v/>
      </c>
      <c r="P80" s="151" t="str">
        <v xml:space="preserve"> ChibaU - CHC</v>
      </c>
      <c r="Q80" s="169">
        <v>45139</v>
      </c>
      <c r="R80" s="151" t="str">
        <v>Cargo shipment by CHU</v>
      </c>
      <c r="S80" s="153" t="str">
        <v>ChibaU - CHC</v>
      </c>
      <c r="T80" s="153" t="str">
        <v/>
      </c>
      <c r="U80" s="153" t="str">
        <v>ComSur</v>
      </c>
      <c r="V80" s="155" t="str">
        <v>CHC - MCM</v>
      </c>
      <c r="W80" s="76" t="str">
        <v/>
      </c>
      <c r="X80" s="155" t="str">
        <v>USAP Air</v>
      </c>
      <c r="Y80" s="156">
        <v>45231</v>
      </c>
      <c r="Z80" s="157" t="str">
        <v/>
      </c>
      <c r="AA80" s="163" t="str">
        <v>LC-130</v>
      </c>
      <c r="AB80" s="156">
        <v>45306</v>
      </c>
      <c r="AC80" s="147" t="str">
        <v>Yes</v>
      </c>
      <c r="AD80" s="147" t="str">
        <v>FY24 inter</v>
      </c>
      <c r="AE80" s="147" t="str">
        <v>FY24 intra</v>
      </c>
      <c r="AF80" s="147" t="str">
        <v>S. Yoshida</v>
      </c>
      <c r="AG80" s="147">
        <v>44461</v>
      </c>
      <c r="AH80" s="147" t="str">
        <v>D. Tosi</v>
      </c>
      <c r="AI80" s="147">
        <v>44461</v>
      </c>
      <c r="AJ80" s="147" t="str">
        <v>Pallet sizes are under review. SPARES number to be confirmed. (*) shipped in 20 and 40ft container. Container weight not included in the assumption that pallet will be taken out in CHC.</v>
      </c>
      <c r="AK80" s="147" t="str">
        <v/>
      </c>
    </row>
    <row r="81" spans="1:40" ht="47.25" hidden="1">
      <c r="A81" s="72">
        <v>1.3</v>
      </c>
      <c r="B81" s="48" t="str">
        <v/>
      </c>
      <c r="C81" s="1" t="str">
        <v>String Sensors 87 &amp; 88</v>
      </c>
      <c r="D81" s="1" t="str">
        <v>Sensors (D-Eggs) pallets with 12 sensors  at Pole overwinter - Cryo location - Do Not Deep Freeze</v>
      </c>
      <c r="E81" s="38">
        <v>63</v>
      </c>
      <c r="F81" s="38">
        <v>48</v>
      </c>
      <c r="G81" s="38">
        <v>67</v>
      </c>
      <c r="H81" s="38">
        <v>4</v>
      </c>
      <c r="I81" s="4">
        <v>469</v>
      </c>
      <c r="J81" s="4">
        <v>1168.5</v>
      </c>
      <c r="K81" s="4">
        <v>4674</v>
      </c>
      <c r="L81" s="148" t="str">
        <v>preliminary(*)</v>
      </c>
      <c r="M81" s="6" t="str">
        <v>DNDF [-40C]</v>
      </c>
      <c r="N81" s="10" t="str">
        <v>Chiba</v>
      </c>
      <c r="O81" s="156" t="str">
        <v/>
      </c>
      <c r="P81" s="151" t="str">
        <v xml:space="preserve"> ChibaU - CHC</v>
      </c>
      <c r="Q81" s="169">
        <v>45139</v>
      </c>
      <c r="R81" s="151" t="str">
        <v>Cargo shipment by CHU</v>
      </c>
      <c r="S81" s="153" t="str">
        <v>ChibaU - CHC</v>
      </c>
      <c r="T81" s="153" t="str">
        <v/>
      </c>
      <c r="U81" s="153" t="str">
        <v>ComSur</v>
      </c>
      <c r="V81" s="155" t="str">
        <v>CHC - MCM</v>
      </c>
      <c r="W81" s="76" t="str">
        <v/>
      </c>
      <c r="X81" s="155" t="str">
        <v>USAP Air</v>
      </c>
      <c r="Y81" s="156">
        <v>45231</v>
      </c>
      <c r="Z81" s="157" t="str">
        <v/>
      </c>
      <c r="AA81" s="163" t="str">
        <v>LC-130</v>
      </c>
      <c r="AB81" s="156">
        <v>45306</v>
      </c>
      <c r="AC81" s="147" t="str">
        <v>Yes</v>
      </c>
      <c r="AD81" s="147" t="str">
        <v>FY24 inter</v>
      </c>
      <c r="AE81" s="147" t="str">
        <v>FY24 intra</v>
      </c>
      <c r="AF81" s="147" t="str">
        <v>S. Yoshida</v>
      </c>
      <c r="AG81" s="147">
        <v>44461</v>
      </c>
      <c r="AH81" s="147" t="str">
        <v>D. Tosi</v>
      </c>
      <c r="AI81" s="147">
        <v>44461</v>
      </c>
      <c r="AJ81" s="147" t="str">
        <v>Pallet sizes are under review. (*) shipped in 20 and 40ft container. Container weight not included in the assumption that pallet will be taken out in CHC.</v>
      </c>
      <c r="AK81" s="147" t="str">
        <v/>
      </c>
    </row>
    <row r="82" spans="1:40" ht="47.25" hidden="1">
      <c r="A82" s="72">
        <v>1.3</v>
      </c>
      <c r="B82" s="48" t="str">
        <v/>
      </c>
      <c r="C82" s="1" t="str">
        <v>String Sensors 87 &amp; 88</v>
      </c>
      <c r="D82" s="1" t="str">
        <v>Sensors (D-Eggs) pallets with 12 sensors  at Pole overwinter (SPARES - TBD)- Cryo location - Do Not Deep Freeze</v>
      </c>
      <c r="E82" s="38">
        <v>63</v>
      </c>
      <c r="F82" s="38">
        <v>48</v>
      </c>
      <c r="G82" s="38">
        <v>67</v>
      </c>
      <c r="H82" s="38">
        <v>1</v>
      </c>
      <c r="I82" s="4">
        <v>117.25</v>
      </c>
      <c r="J82" s="4">
        <v>1168.5</v>
      </c>
      <c r="K82" s="4">
        <v>1168.5</v>
      </c>
      <c r="L82" s="148" t="str">
        <v>preliminary(*)</v>
      </c>
      <c r="M82" s="6" t="str">
        <v>DNDF [-40C]</v>
      </c>
      <c r="N82" s="10" t="str">
        <v>Chiba</v>
      </c>
      <c r="O82" s="156" t="str">
        <v/>
      </c>
      <c r="P82" s="151" t="str">
        <v xml:space="preserve"> ChibaU - CHC</v>
      </c>
      <c r="Q82" s="169">
        <v>45139</v>
      </c>
      <c r="R82" s="151" t="str">
        <v>Cargo shipment by CHU</v>
      </c>
      <c r="S82" s="153" t="str">
        <v>ChibaU - CHC</v>
      </c>
      <c r="T82" s="153" t="str">
        <v/>
      </c>
      <c r="U82" s="153" t="str">
        <v>ComSur</v>
      </c>
      <c r="V82" s="155" t="str">
        <v>CHC - MCM</v>
      </c>
      <c r="W82" s="76" t="str">
        <v/>
      </c>
      <c r="X82" s="155" t="str">
        <v>USAP Air</v>
      </c>
      <c r="Y82" s="156">
        <v>45231</v>
      </c>
      <c r="Z82" s="157" t="str">
        <v/>
      </c>
      <c r="AA82" s="163" t="str">
        <v>LC-130</v>
      </c>
      <c r="AB82" s="156">
        <v>45306</v>
      </c>
      <c r="AC82" s="147" t="str">
        <v>Yes</v>
      </c>
      <c r="AD82" s="147" t="str">
        <v>FY24 inter</v>
      </c>
      <c r="AE82" s="147" t="str">
        <v>FY24 intra</v>
      </c>
      <c r="AF82" s="147" t="str">
        <v>S. Yoshida</v>
      </c>
      <c r="AG82" s="147">
        <v>44461</v>
      </c>
      <c r="AH82" s="147" t="str">
        <v>D. Tosi</v>
      </c>
      <c r="AI82" s="147">
        <v>44461</v>
      </c>
      <c r="AJ82" s="147" t="str">
        <v>Pallet sizes are under review. SPARES number to be confirmed. (*) shipped in 20 and 40ft container. Container weight not included in the assumption that pallet will be taken out in CHC.</v>
      </c>
      <c r="AK82" s="147" t="str">
        <v/>
      </c>
    </row>
    <row r="83" spans="1:40" ht="47.25" hidden="1">
      <c r="A83" s="72">
        <v>1.3</v>
      </c>
      <c r="B83" s="48" t="str">
        <v/>
      </c>
      <c r="C83" s="1" t="str">
        <v>String Sensors 89-93</v>
      </c>
      <c r="D83" s="1" t="str">
        <v>Sensors (D-Eggs) pallets with 8 sensors in McMurdo overwinter - Do Not Deep Freeze</v>
      </c>
      <c r="E83" s="38">
        <v>45</v>
      </c>
      <c r="F83" s="38">
        <v>48</v>
      </c>
      <c r="G83" s="38">
        <v>67</v>
      </c>
      <c r="H83" s="38">
        <v>10</v>
      </c>
      <c r="I83" s="4">
        <v>837.5</v>
      </c>
      <c r="J83" s="4">
        <v>794</v>
      </c>
      <c r="K83" s="4">
        <v>7940</v>
      </c>
      <c r="L83" s="148" t="str">
        <v>preliminary(*)</v>
      </c>
      <c r="M83" s="6" t="str">
        <v>DNDF [-40C]</v>
      </c>
      <c r="N83" s="10" t="str">
        <v>Chiba</v>
      </c>
      <c r="O83" s="156" t="str">
        <v/>
      </c>
      <c r="P83" s="151" t="str">
        <v xml:space="preserve"> ChibaU - CHC</v>
      </c>
      <c r="Q83" s="169">
        <v>45139</v>
      </c>
      <c r="R83" s="151" t="str">
        <v>Cargo shipment by CHU</v>
      </c>
      <c r="S83" s="153" t="str">
        <v>ChibaU - CHC</v>
      </c>
      <c r="T83" s="153" t="str">
        <v/>
      </c>
      <c r="U83" s="153" t="str">
        <v>ComSur</v>
      </c>
      <c r="V83" s="155" t="str">
        <v>CHC - MCM</v>
      </c>
      <c r="W83" s="76" t="str">
        <v/>
      </c>
      <c r="X83" s="155" t="str">
        <v>USAP Air</v>
      </c>
      <c r="Y83" s="156">
        <v>45597</v>
      </c>
      <c r="Z83" s="157" t="str">
        <v/>
      </c>
      <c r="AA83" s="163" t="str">
        <v>LC-130</v>
      </c>
      <c r="AB83" s="156">
        <v>45621</v>
      </c>
      <c r="AC83" s="147" t="str">
        <v>Yes</v>
      </c>
      <c r="AD83" s="147" t="str">
        <v>FY25 inter</v>
      </c>
      <c r="AE83" s="147" t="str">
        <v>FY25 intra</v>
      </c>
      <c r="AF83" s="147" t="str">
        <v>S. Yoshida</v>
      </c>
      <c r="AG83" s="147">
        <v>44461</v>
      </c>
      <c r="AH83" s="147" t="str">
        <v>D. Tosi</v>
      </c>
      <c r="AI83" s="147">
        <v>44461</v>
      </c>
      <c r="AJ83" s="147" t="str">
        <v>Pallet sizes are under review. (*) shipped in 20 and 40ft container. Container weight not included in the assumption that pallet will be taken out in CHC.</v>
      </c>
      <c r="AK83" s="147" t="str">
        <v/>
      </c>
    </row>
    <row r="84" spans="1:40" ht="47.25" hidden="1">
      <c r="A84" s="72">
        <v>1.3</v>
      </c>
      <c r="B84" s="48" t="str">
        <v/>
      </c>
      <c r="C84" s="1" t="str">
        <v>String Sensors 89-93</v>
      </c>
      <c r="D84" s="1" t="str">
        <v>Sensors (D-Eggs) pallets with 12 sensors  in McMurdo overwinter - Do Not Deep Freeze</v>
      </c>
      <c r="E84" s="38">
        <v>63</v>
      </c>
      <c r="F84" s="38">
        <v>48</v>
      </c>
      <c r="G84" s="38">
        <v>67</v>
      </c>
      <c r="H84" s="38">
        <v>10</v>
      </c>
      <c r="I84" s="4">
        <v>1172.5</v>
      </c>
      <c r="J84" s="4">
        <v>1168.5</v>
      </c>
      <c r="K84" s="4">
        <v>11685</v>
      </c>
      <c r="L84" s="148" t="str">
        <v>preliminary(*)</v>
      </c>
      <c r="M84" s="6" t="str">
        <v>DNDF [-40C]</v>
      </c>
      <c r="N84" s="10" t="str">
        <v>Chiba</v>
      </c>
      <c r="O84" s="156" t="str">
        <v/>
      </c>
      <c r="P84" s="151" t="str">
        <v xml:space="preserve"> ChibaU - CHC</v>
      </c>
      <c r="Q84" s="169">
        <v>45139</v>
      </c>
      <c r="R84" s="151" t="str">
        <v>Cargo shipment by CHU</v>
      </c>
      <c r="S84" s="153" t="str">
        <v>ChibaU - CHC</v>
      </c>
      <c r="T84" s="153" t="str">
        <v/>
      </c>
      <c r="U84" s="153" t="str">
        <v>ComSur</v>
      </c>
      <c r="V84" s="155" t="str">
        <v>CHC - MCM</v>
      </c>
      <c r="W84" s="76" t="str">
        <v/>
      </c>
      <c r="X84" s="155" t="str">
        <v>USAP Air</v>
      </c>
      <c r="Y84" s="156">
        <v>45597</v>
      </c>
      <c r="Z84" s="157" t="str">
        <v/>
      </c>
      <c r="AA84" s="163" t="str">
        <v>LC-130</v>
      </c>
      <c r="AB84" s="156">
        <v>45621</v>
      </c>
      <c r="AC84" s="147" t="str">
        <v>Yes</v>
      </c>
      <c r="AD84" s="147" t="str">
        <v>FY25 inter</v>
      </c>
      <c r="AE84" s="147" t="str">
        <v>FY25 intra</v>
      </c>
      <c r="AF84" s="147" t="str">
        <v>S. Yoshida</v>
      </c>
      <c r="AG84" s="147">
        <v>44461</v>
      </c>
      <c r="AH84" s="147" t="str">
        <v>D. Tosi</v>
      </c>
      <c r="AI84" s="147">
        <v>44461</v>
      </c>
      <c r="AJ84" s="147" t="str">
        <v>Pallet sizes are under review. (*) shipped in 20 and 40ft container. Container weight not included in the assumption that pallet will be taken out in CHC.</v>
      </c>
      <c r="AK84" s="147" t="str">
        <v/>
      </c>
    </row>
    <row r="85" spans="1:40" s="95" customFormat="1" ht="21" hidden="1" customHeight="1" thickBot="1">
      <c r="A85" s="53" t="str">
        <v/>
      </c>
      <c r="B85" s="53" t="str">
        <v/>
      </c>
      <c r="C85" s="54" t="str">
        <v>Chiba Totals:</v>
      </c>
      <c r="D85" s="55" t="str">
        <v/>
      </c>
      <c r="E85" s="44" t="str">
        <v/>
      </c>
      <c r="F85" s="44" t="str">
        <v/>
      </c>
      <c r="G85" s="44" t="str">
        <v>TEU=&gt;</v>
      </c>
      <c r="H85" s="56">
        <v>3.1670168067226894</v>
      </c>
      <c r="I85" s="57">
        <v>3015</v>
      </c>
      <c r="J85" s="57" t="str">
        <v/>
      </c>
      <c r="K85" s="58">
        <v>29437.5</v>
      </c>
      <c r="L85" s="58" t="str">
        <v/>
      </c>
      <c r="M85" s="58" t="str">
        <v/>
      </c>
      <c r="N85" s="58" t="str">
        <v/>
      </c>
      <c r="O85" s="77" t="str">
        <v/>
      </c>
      <c r="P85" s="59" t="str">
        <v/>
      </c>
      <c r="Q85" s="77" t="str">
        <v/>
      </c>
      <c r="R85" s="60" t="str">
        <v/>
      </c>
      <c r="S85" s="59" t="str">
        <v/>
      </c>
      <c r="T85" s="60" t="str">
        <v/>
      </c>
      <c r="U85" s="60" t="str">
        <v/>
      </c>
      <c r="V85" s="59" t="str">
        <v/>
      </c>
      <c r="W85" s="60" t="str">
        <v/>
      </c>
      <c r="X85" s="60" t="str">
        <v/>
      </c>
      <c r="Y85" s="77" t="str">
        <v/>
      </c>
      <c r="Z85" s="60" t="str">
        <v/>
      </c>
      <c r="AA85" s="60" t="str">
        <v/>
      </c>
      <c r="AB85" s="77" t="str">
        <v/>
      </c>
      <c r="AC85" s="59" t="str">
        <v/>
      </c>
      <c r="AD85" s="77" t="str">
        <v/>
      </c>
      <c r="AE85" s="59" t="str">
        <v/>
      </c>
      <c r="AF85" s="59" t="str">
        <v/>
      </c>
      <c r="AG85" s="59" t="str">
        <v/>
      </c>
      <c r="AH85" s="59" t="str">
        <v/>
      </c>
      <c r="AI85" s="59" t="str">
        <v/>
      </c>
      <c r="AJ85" s="59" t="str">
        <v/>
      </c>
      <c r="AK85" s="59" t="str">
        <v/>
      </c>
      <c r="AL85" s="11"/>
      <c r="AM85" s="11"/>
      <c r="AN85" s="11"/>
    </row>
    <row r="86" spans="1:40" ht="15.75" hidden="1">
      <c r="A86" s="72">
        <v>1.2</v>
      </c>
      <c r="B86" s="48" t="str">
        <v/>
      </c>
      <c r="C86" s="1" t="str">
        <v>Field Season 1 Fuel</v>
      </c>
      <c r="D86" s="1" t="str">
        <v>Fuel to support FY23 field season - Base fuel</v>
      </c>
      <c r="E86" s="38" t="str">
        <v/>
      </c>
      <c r="F86" s="38" t="str">
        <v/>
      </c>
      <c r="G86" s="38" t="str">
        <v/>
      </c>
      <c r="H86" s="38">
        <v>3191</v>
      </c>
      <c r="I86" s="61">
        <v>426.57462315454006</v>
      </c>
      <c r="J86" s="61">
        <v>6.8</v>
      </c>
      <c r="K86" s="4">
        <v>21698.799999999999</v>
      </c>
      <c r="L86" s="115" t="str">
        <v>preliminary</v>
      </c>
      <c r="M86" s="40" t="str">
        <v/>
      </c>
      <c r="N86" s="10" t="str">
        <v/>
      </c>
      <c r="O86" s="156" t="str">
        <v/>
      </c>
      <c r="P86" s="151" t="str">
        <v/>
      </c>
      <c r="Q86" s="169" t="str">
        <v/>
      </c>
      <c r="R86" s="151" t="str">
        <v/>
      </c>
      <c r="S86" s="153" t="str">
        <v/>
      </c>
      <c r="T86" s="153" t="str">
        <v/>
      </c>
      <c r="U86" s="153" t="str">
        <v/>
      </c>
      <c r="V86" s="155" t="str">
        <v/>
      </c>
      <c r="W86" s="76" t="str">
        <v/>
      </c>
      <c r="X86" s="155" t="str">
        <v/>
      </c>
      <c r="Y86" s="156">
        <v>44866</v>
      </c>
      <c r="Z86" s="157" t="str">
        <v/>
      </c>
      <c r="AA86" s="163" t="str">
        <v>LC-130/SPoT</v>
      </c>
      <c r="AB86" s="156">
        <v>44896</v>
      </c>
      <c r="AC86" s="147" t="str">
        <v>Yes</v>
      </c>
      <c r="AD86" s="147" t="str">
        <v>FY23 inter</v>
      </c>
      <c r="AE86" s="147" t="str">
        <v>FY23 intra</v>
      </c>
      <c r="AF86" s="147" t="str">
        <v>T. Benson</v>
      </c>
      <c r="AG86" s="147">
        <v>44483</v>
      </c>
      <c r="AH86" s="147" t="str">
        <v>I. McEwen</v>
      </c>
      <c r="AI86" s="147">
        <v>44483</v>
      </c>
      <c r="AJ86" s="147" t="str">
        <v/>
      </c>
      <c r="AK86" s="147" t="str">
        <v/>
      </c>
    </row>
    <row r="87" spans="1:40" ht="31.5" hidden="1">
      <c r="A87" s="72">
        <v>1.2</v>
      </c>
      <c r="B87" s="48" t="str">
        <v/>
      </c>
      <c r="C87" s="1" t="str">
        <v>Field Season 1 Fuel Contingency</v>
      </c>
      <c r="D87" s="1" t="str">
        <v>Fuel to support FY23 field season - Contingency</v>
      </c>
      <c r="E87" s="38" t="str">
        <v/>
      </c>
      <c r="F87" s="38" t="str">
        <v/>
      </c>
      <c r="G87" s="38" t="str">
        <v/>
      </c>
      <c r="H87" s="4">
        <v>452</v>
      </c>
      <c r="I87" s="61">
        <v>60.423606915027293</v>
      </c>
      <c r="J87" s="61">
        <v>6.8</v>
      </c>
      <c r="K87" s="4">
        <v>3073.6</v>
      </c>
      <c r="L87" s="115" t="str">
        <v>preliminary</v>
      </c>
      <c r="M87" s="40" t="str">
        <v/>
      </c>
      <c r="N87" s="10" t="str">
        <v/>
      </c>
      <c r="O87" s="156" t="str">
        <v/>
      </c>
      <c r="P87" s="151" t="str">
        <v/>
      </c>
      <c r="Q87" s="169" t="str">
        <v/>
      </c>
      <c r="R87" s="151" t="str">
        <v/>
      </c>
      <c r="S87" s="153" t="str">
        <v/>
      </c>
      <c r="T87" s="153" t="str">
        <v/>
      </c>
      <c r="U87" s="153" t="str">
        <v/>
      </c>
      <c r="V87" s="155" t="str">
        <v/>
      </c>
      <c r="W87" s="76" t="str">
        <v/>
      </c>
      <c r="X87" s="155" t="str">
        <v/>
      </c>
      <c r="Y87" s="156">
        <v>44866</v>
      </c>
      <c r="Z87" s="157" t="str">
        <v/>
      </c>
      <c r="AA87" s="163" t="str">
        <v>LC-130/SPoT</v>
      </c>
      <c r="AB87" s="156">
        <v>44896</v>
      </c>
      <c r="AC87" s="147" t="str">
        <v>Yes</v>
      </c>
      <c r="AD87" s="147" t="str">
        <v>FY23 inter</v>
      </c>
      <c r="AE87" s="147" t="str">
        <v>FY23 intra</v>
      </c>
      <c r="AF87" s="147" t="str">
        <v>T. Benson</v>
      </c>
      <c r="AG87" s="147">
        <v>44483</v>
      </c>
      <c r="AH87" s="147" t="str">
        <v>I. McEwen</v>
      </c>
      <c r="AI87" s="147">
        <v>44483</v>
      </c>
      <c r="AJ87" s="147" t="str">
        <v/>
      </c>
      <c r="AK87" s="147" t="str">
        <v/>
      </c>
    </row>
    <row r="88" spans="1:40" ht="31.5" hidden="1">
      <c r="A88" s="72">
        <v>1.2</v>
      </c>
      <c r="B88" s="48" t="str">
        <v/>
      </c>
      <c r="C88" s="1" t="str">
        <v>Field Season 2 Fuel</v>
      </c>
      <c r="D88" s="1" t="str">
        <v>Fuel to support FY24 field season - Base fuel, firn drilling &amp; over winter heating</v>
      </c>
      <c r="E88" s="38" t="str">
        <v/>
      </c>
      <c r="F88" s="38" t="str">
        <v/>
      </c>
      <c r="G88" s="38" t="str">
        <v/>
      </c>
      <c r="H88" s="40">
        <v>18178</v>
      </c>
      <c r="I88" s="61">
        <v>2430.0449701357657</v>
      </c>
      <c r="J88" s="61">
        <v>6.8</v>
      </c>
      <c r="K88" s="4">
        <v>123610.4</v>
      </c>
      <c r="L88" s="115" t="str">
        <v>preliminary</v>
      </c>
      <c r="M88" s="40" t="str">
        <v/>
      </c>
      <c r="N88" s="10" t="str">
        <v/>
      </c>
      <c r="O88" s="156" t="str">
        <v/>
      </c>
      <c r="P88" s="151" t="str">
        <v/>
      </c>
      <c r="Q88" s="169" t="str">
        <v/>
      </c>
      <c r="R88" s="151" t="str">
        <v/>
      </c>
      <c r="S88" s="153" t="str">
        <v/>
      </c>
      <c r="T88" s="153" t="str">
        <v/>
      </c>
      <c r="U88" s="153" t="str">
        <v/>
      </c>
      <c r="V88" s="155" t="str">
        <v/>
      </c>
      <c r="W88" s="76" t="str">
        <v/>
      </c>
      <c r="X88" s="155" t="str">
        <v/>
      </c>
      <c r="Y88" s="156">
        <v>45231</v>
      </c>
      <c r="Z88" s="157" t="str">
        <v/>
      </c>
      <c r="AA88" s="163" t="str">
        <v>LC-130/SPoT</v>
      </c>
      <c r="AB88" s="156">
        <v>45261</v>
      </c>
      <c r="AC88" s="147" t="str">
        <v>Yes</v>
      </c>
      <c r="AD88" s="147" t="str">
        <v>FY24 inter</v>
      </c>
      <c r="AE88" s="147" t="str">
        <v>FY24 intra</v>
      </c>
      <c r="AF88" s="147" t="str">
        <v>T. Benson</v>
      </c>
      <c r="AG88" s="147">
        <v>44483</v>
      </c>
      <c r="AH88" s="147" t="str">
        <v>I. McEwen</v>
      </c>
      <c r="AI88" s="147">
        <v>44483</v>
      </c>
      <c r="AJ88" s="147" t="str">
        <v/>
      </c>
      <c r="AK88" s="147" t="str">
        <v/>
      </c>
    </row>
    <row r="89" spans="1:40" s="95" customFormat="1" ht="21" hidden="1" customHeight="1" thickBot="1">
      <c r="A89" s="53">
        <v>1.2</v>
      </c>
      <c r="B89" s="53" t="str">
        <v/>
      </c>
      <c r="C89" s="54" t="str">
        <v>Field Season 2 Fuel Contingency</v>
      </c>
      <c r="D89" s="55" t="str">
        <v>Fuel to suppport FY24 field season - Contingency</v>
      </c>
      <c r="E89" s="44" t="str">
        <v/>
      </c>
      <c r="F89" s="44" t="str">
        <v/>
      </c>
      <c r="G89" s="44" t="str">
        <v/>
      </c>
      <c r="H89" s="56">
        <v>2373</v>
      </c>
      <c r="I89" s="57">
        <v>317.22393630389331</v>
      </c>
      <c r="J89" s="57">
        <v>6.8</v>
      </c>
      <c r="K89" s="58">
        <v>16136.4</v>
      </c>
      <c r="L89" s="58" t="str">
        <v>preliminary</v>
      </c>
      <c r="M89" s="58" t="str">
        <v/>
      </c>
      <c r="N89" s="58" t="str">
        <v/>
      </c>
      <c r="O89" s="77" t="str">
        <v/>
      </c>
      <c r="P89" s="59" t="str">
        <v/>
      </c>
      <c r="Q89" s="77" t="str">
        <v/>
      </c>
      <c r="R89" s="60" t="str">
        <v/>
      </c>
      <c r="S89" s="59" t="str">
        <v/>
      </c>
      <c r="T89" s="60" t="str">
        <v/>
      </c>
      <c r="U89" s="60" t="str">
        <v/>
      </c>
      <c r="V89" s="59" t="str">
        <v/>
      </c>
      <c r="W89" s="60" t="str">
        <v/>
      </c>
      <c r="X89" s="60" t="str">
        <v/>
      </c>
      <c r="Y89" s="77">
        <v>45231</v>
      </c>
      <c r="Z89" s="60" t="str">
        <v/>
      </c>
      <c r="AA89" s="60" t="str">
        <v>LC-130/SPoT</v>
      </c>
      <c r="AB89" s="77">
        <v>45261</v>
      </c>
      <c r="AC89" s="59" t="str">
        <v>Yes</v>
      </c>
      <c r="AD89" s="59" t="str">
        <v>FY24 inter</v>
      </c>
      <c r="AE89" s="59" t="str">
        <v>FY24 intra</v>
      </c>
      <c r="AF89" s="59" t="str">
        <v>T. Benson</v>
      </c>
      <c r="AG89" s="59">
        <v>44483</v>
      </c>
      <c r="AH89" s="59" t="str">
        <v>I. McEwen</v>
      </c>
      <c r="AI89" s="59">
        <v>44483</v>
      </c>
      <c r="AJ89" s="59" t="str">
        <v/>
      </c>
      <c r="AK89" s="59" t="str">
        <v/>
      </c>
      <c r="AL89" s="11"/>
      <c r="AM89" s="11"/>
      <c r="AN89" s="11"/>
    </row>
    <row r="90" spans="1:40" ht="23.1" hidden="1" customHeight="1" thickTop="1">
      <c r="A90" s="25">
        <v>1.2</v>
      </c>
      <c r="B90" s="25" t="str">
        <v/>
      </c>
      <c r="C90" s="3" t="str">
        <v>Field Season 3 Fuel</v>
      </c>
      <c r="D90" s="42" t="str">
        <v>Fuel to support FY25 field season - Base fuel &amp; deep drilling</v>
      </c>
      <c r="E90" s="43" t="str">
        <v/>
      </c>
      <c r="F90" s="43" t="str">
        <v/>
      </c>
      <c r="G90" s="44" t="str">
        <v/>
      </c>
      <c r="H90" s="45">
        <v>62694</v>
      </c>
      <c r="I90" s="46">
        <v>8380.9681679883215</v>
      </c>
      <c r="J90" s="46">
        <v>6.8</v>
      </c>
      <c r="K90" s="46">
        <v>426319.2</v>
      </c>
      <c r="L90" s="116" t="str">
        <v>preliminary</v>
      </c>
      <c r="M90" s="46" t="str">
        <v/>
      </c>
      <c r="N90" s="163" t="str">
        <v/>
      </c>
      <c r="O90" s="156" t="str">
        <v/>
      </c>
      <c r="P90" s="163" t="str">
        <v/>
      </c>
      <c r="Q90" s="156" t="str">
        <v/>
      </c>
      <c r="R90" s="163" t="str">
        <v/>
      </c>
      <c r="S90" s="163" t="str">
        <v/>
      </c>
      <c r="T90" s="163" t="str">
        <v/>
      </c>
      <c r="U90" s="163" t="str">
        <v/>
      </c>
      <c r="V90" s="163" t="str">
        <v/>
      </c>
      <c r="W90" s="163" t="str">
        <v/>
      </c>
      <c r="X90" s="163" t="str">
        <v/>
      </c>
      <c r="Y90" s="156">
        <v>45597</v>
      </c>
      <c r="Z90" s="157" t="str">
        <v/>
      </c>
      <c r="AA90" s="163" t="str">
        <v>LC-130/SPoT</v>
      </c>
      <c r="AB90" s="156">
        <v>45627</v>
      </c>
      <c r="AC90" s="163" t="str">
        <v>Yes</v>
      </c>
      <c r="AD90" s="163" t="str">
        <v>FY25 inter</v>
      </c>
      <c r="AE90" s="163" t="str">
        <v>FY25 intra</v>
      </c>
      <c r="AF90" s="163" t="str">
        <v>T. Benson</v>
      </c>
      <c r="AG90" s="163">
        <v>44483</v>
      </c>
      <c r="AH90" s="163" t="str">
        <v>I. McEwen</v>
      </c>
      <c r="AI90" s="163">
        <v>44483</v>
      </c>
      <c r="AJ90" s="163" t="str">
        <v/>
      </c>
      <c r="AK90" s="163" t="str">
        <v/>
      </c>
    </row>
    <row r="91" spans="1:40" hidden="1">
      <c r="A91" s="2">
        <v>1.2</v>
      </c>
      <c r="B91" s="2" t="str">
        <v/>
      </c>
      <c r="C91" s="15" t="str">
        <v>Field Season 3 Fuel Contingency</v>
      </c>
      <c r="D91" s="15" t="str">
        <v>Fuel to suppport FY25 field season - Contingency</v>
      </c>
      <c r="E91" s="9" t="str">
        <v/>
      </c>
      <c r="F91" s="9" t="str">
        <v/>
      </c>
      <c r="G91" s="9" t="str">
        <v/>
      </c>
      <c r="H91" s="9">
        <v>8473</v>
      </c>
      <c r="I91" s="9">
        <v>1132.6752685642175</v>
      </c>
      <c r="J91" s="9">
        <v>6.8</v>
      </c>
      <c r="K91" s="9">
        <v>57616.4</v>
      </c>
      <c r="L91" s="74" t="str">
        <v>preliminary</v>
      </c>
      <c r="M91" s="9" t="str">
        <v/>
      </c>
      <c r="N91" s="9" t="str">
        <v/>
      </c>
      <c r="O91" s="80" t="str">
        <v/>
      </c>
      <c r="P91" s="9" t="str">
        <v/>
      </c>
      <c r="Q91" s="80" t="str">
        <v/>
      </c>
      <c r="R91" s="9" t="str">
        <v/>
      </c>
      <c r="S91" s="9" t="str">
        <v/>
      </c>
      <c r="T91" s="9" t="str">
        <v/>
      </c>
      <c r="U91" s="9" t="str">
        <v/>
      </c>
      <c r="V91" s="9" t="str">
        <v/>
      </c>
      <c r="W91" s="9" t="str">
        <v/>
      </c>
      <c r="X91" s="9" t="str">
        <v/>
      </c>
      <c r="Y91" s="80">
        <v>45597</v>
      </c>
      <c r="Z91" s="9" t="str">
        <v/>
      </c>
      <c r="AA91" s="9" t="str">
        <v>LC-130/SPoT</v>
      </c>
      <c r="AB91" s="80">
        <v>45627</v>
      </c>
      <c r="AC91" s="9" t="str">
        <v>Yes</v>
      </c>
      <c r="AD91" s="9" t="str">
        <v>FY25 inter</v>
      </c>
      <c r="AE91" s="9" t="str">
        <v>FY25 intra</v>
      </c>
      <c r="AF91" s="9" t="str">
        <v>T. Benson</v>
      </c>
      <c r="AG91" s="9">
        <v>44483</v>
      </c>
      <c r="AH91" s="9" t="str">
        <v>I. McEwen</v>
      </c>
      <c r="AI91" s="9">
        <v>44483</v>
      </c>
      <c r="AJ91" s="9" t="str">
        <v/>
      </c>
      <c r="AK91" s="9" t="str">
        <v/>
      </c>
    </row>
    <row r="92" spans="1:40" hidden="1">
      <c r="A92" s="9" t="str">
        <v/>
      </c>
      <c r="B92" s="9" t="str">
        <v/>
      </c>
      <c r="C92" s="16" t="str">
        <v>Fuel Totals:</v>
      </c>
      <c r="D92" s="16" t="str">
        <v/>
      </c>
      <c r="E92" s="9" t="str">
        <v/>
      </c>
      <c r="F92" s="9" t="str">
        <v/>
      </c>
      <c r="G92" s="9" t="str">
        <v>TEU=&gt;</v>
      </c>
      <c r="H92" s="9">
        <v>13.39066236666152</v>
      </c>
      <c r="I92" s="9">
        <v>12747.910573061765</v>
      </c>
      <c r="J92" s="9" t="str">
        <v/>
      </c>
      <c r="K92" s="9">
        <v>648454.80000000005</v>
      </c>
      <c r="L92" s="74" t="str">
        <v/>
      </c>
      <c r="M92" s="9" t="str">
        <v/>
      </c>
      <c r="N92" s="9" t="str">
        <v/>
      </c>
      <c r="O92" s="80" t="str">
        <v/>
      </c>
      <c r="P92" s="9" t="str">
        <v/>
      </c>
      <c r="Q92" s="80" t="str">
        <v/>
      </c>
      <c r="R92" s="9" t="str">
        <v/>
      </c>
      <c r="S92" s="9" t="str">
        <v/>
      </c>
      <c r="T92" s="9" t="str">
        <v/>
      </c>
      <c r="U92" s="9" t="str">
        <v/>
      </c>
      <c r="V92" s="9" t="str">
        <v/>
      </c>
      <c r="W92" s="9" t="str">
        <v/>
      </c>
      <c r="X92" s="9" t="str">
        <v/>
      </c>
      <c r="Y92" s="80" t="str">
        <v/>
      </c>
      <c r="Z92" s="9" t="str">
        <v/>
      </c>
      <c r="AA92" s="9" t="str">
        <v/>
      </c>
      <c r="AB92" s="80" t="str">
        <v/>
      </c>
      <c r="AC92" s="9" t="str">
        <v/>
      </c>
      <c r="AD92" s="9" t="str">
        <v/>
      </c>
      <c r="AE92" s="9" t="str">
        <v/>
      </c>
      <c r="AF92" s="9" t="str">
        <v/>
      </c>
      <c r="AG92" s="9" t="str">
        <v/>
      </c>
      <c r="AH92" s="9" t="str">
        <v/>
      </c>
      <c r="AI92" s="9" t="str">
        <v/>
      </c>
      <c r="AJ92" s="9" t="str">
        <v/>
      </c>
      <c r="AK92" s="9" t="str">
        <v/>
      </c>
    </row>
    <row r="93" spans="1:40" hidden="1">
      <c r="A93" s="9" t="str">
        <v/>
      </c>
      <c r="B93" s="9" t="str">
        <v/>
      </c>
      <c r="C93" s="16" t="str">
        <v/>
      </c>
      <c r="D93" s="16" t="str">
        <v>All IC/Upgrade cargo volume:</v>
      </c>
      <c r="E93" s="9" t="str">
        <v/>
      </c>
      <c r="F93" s="9" t="str">
        <v/>
      </c>
      <c r="G93" s="9" t="str">
        <v>TEU=&gt;</v>
      </c>
      <c r="H93" s="9">
        <v>55.96468568258512</v>
      </c>
      <c r="I93" s="9">
        <v>53278.380769821029</v>
      </c>
      <c r="J93" s="9" t="str">
        <v/>
      </c>
      <c r="K93" s="9">
        <v>1167584.3</v>
      </c>
      <c r="L93" s="74" t="str">
        <v/>
      </c>
      <c r="M93" s="9" t="str">
        <v/>
      </c>
      <c r="N93" s="9" t="str">
        <v/>
      </c>
      <c r="O93" s="80" t="str">
        <v/>
      </c>
      <c r="P93" s="9" t="str">
        <v/>
      </c>
      <c r="Q93" s="80" t="str">
        <v/>
      </c>
      <c r="R93" s="9" t="str">
        <v/>
      </c>
      <c r="S93" s="9" t="str">
        <v/>
      </c>
      <c r="T93" s="9" t="str">
        <v/>
      </c>
      <c r="U93" s="9" t="str">
        <v/>
      </c>
      <c r="V93" s="9" t="str">
        <v/>
      </c>
      <c r="W93" s="9" t="str">
        <v/>
      </c>
      <c r="X93" s="9" t="str">
        <v/>
      </c>
      <c r="Y93" s="80" t="str">
        <v/>
      </c>
      <c r="Z93" s="9" t="str">
        <v/>
      </c>
      <c r="AA93" s="9" t="str">
        <v/>
      </c>
      <c r="AB93" s="80" t="str">
        <v/>
      </c>
      <c r="AC93" s="9" t="str">
        <v/>
      </c>
      <c r="AD93" s="9" t="str">
        <v/>
      </c>
      <c r="AE93" s="9" t="str">
        <v/>
      </c>
      <c r="AF93" s="9" t="str">
        <v/>
      </c>
      <c r="AG93" s="9" t="str">
        <v/>
      </c>
      <c r="AH93" s="9" t="str">
        <v/>
      </c>
      <c r="AI93" s="9" t="str">
        <v/>
      </c>
      <c r="AJ93" s="9" t="str">
        <v/>
      </c>
      <c r="AK93" s="9" t="str">
        <v/>
      </c>
    </row>
    <row r="94" spans="1:40">
      <c r="C94" s="16"/>
      <c r="D94" s="16"/>
      <c r="Z94" s="9"/>
    </row>
    <row r="95" spans="1:40">
      <c r="C95" s="16"/>
      <c r="D95" s="16"/>
      <c r="Z95" s="9"/>
    </row>
    <row r="96" spans="1:40">
      <c r="C96" s="16"/>
      <c r="D96" s="16"/>
      <c r="Z96" s="9"/>
    </row>
    <row r="97" spans="1:26">
      <c r="C97" s="16"/>
      <c r="D97" s="16"/>
      <c r="Z97" s="9"/>
    </row>
    <row r="98" spans="1:26">
      <c r="C98" s="16"/>
      <c r="D98" s="16"/>
      <c r="Z98" s="9"/>
    </row>
    <row r="99" spans="1:26">
      <c r="C99" s="16"/>
      <c r="D99" s="16"/>
      <c r="Z99" s="9"/>
    </row>
    <row r="100" spans="1:26">
      <c r="C100" s="16"/>
      <c r="D100" s="16"/>
      <c r="Z100" s="9"/>
    </row>
    <row r="101" spans="1:26">
      <c r="C101" s="16"/>
      <c r="D101" s="16"/>
      <c r="Z101" s="9"/>
    </row>
    <row r="102" spans="1:26">
      <c r="A102" s="2"/>
      <c r="B102" s="2"/>
      <c r="C102" s="16"/>
      <c r="D102" s="16"/>
      <c r="I102" s="75"/>
      <c r="J102" s="75"/>
      <c r="K102" s="75"/>
      <c r="L102" s="117"/>
      <c r="Z102" s="9"/>
    </row>
    <row r="103" spans="1:26">
      <c r="A103" s="2"/>
      <c r="B103" s="2"/>
      <c r="C103" s="16"/>
      <c r="D103" s="16"/>
      <c r="Z103" s="9"/>
    </row>
    <row r="104" spans="1:26">
      <c r="Z104" s="9"/>
    </row>
    <row r="105" spans="1:26">
      <c r="C105" s="16"/>
      <c r="D105" s="16"/>
      <c r="Z105" s="9"/>
    </row>
    <row r="106" spans="1:26">
      <c r="C106" s="16"/>
      <c r="D106" s="16"/>
      <c r="Z106" s="9"/>
    </row>
    <row r="107" spans="1:26">
      <c r="C107" s="16"/>
      <c r="D107" s="16"/>
      <c r="Z107" s="9"/>
    </row>
    <row r="108" spans="1:26">
      <c r="Z108" s="9"/>
    </row>
    <row r="109" spans="1:26">
      <c r="C109" s="16"/>
      <c r="D109" s="16"/>
      <c r="Z109" s="9"/>
    </row>
    <row r="110" spans="1:26">
      <c r="C110" s="16"/>
      <c r="D110" s="16"/>
      <c r="Z110" s="9"/>
    </row>
    <row r="111" spans="1:26">
      <c r="Z111" s="9"/>
    </row>
    <row r="112" spans="1:26">
      <c r="L112" s="118"/>
      <c r="Z112" s="9"/>
    </row>
    <row r="113" spans="1:26">
      <c r="D113" s="73"/>
      <c r="Z113" s="9"/>
    </row>
    <row r="114" spans="1:26" ht="15.75" thickBot="1">
      <c r="D114" s="73"/>
      <c r="Z114" s="9"/>
    </row>
    <row r="115" spans="1:26" ht="15.95" customHeight="1">
      <c r="A115" s="332"/>
      <c r="B115" s="333"/>
      <c r="C115" s="81" t="s">
        <v>393</v>
      </c>
      <c r="D115" s="82" t="s">
        <v>43</v>
      </c>
      <c r="Z115" s="9"/>
    </row>
    <row r="116" spans="1:26" ht="32.1" customHeight="1">
      <c r="A116" s="330" t="s">
        <v>394</v>
      </c>
      <c r="B116" s="331"/>
      <c r="C116" s="226">
        <f>SUBTOTAL(9,I2:I100)</f>
        <v>9962.1232638888905</v>
      </c>
      <c r="D116" s="227">
        <f>SUBTOTAL(9,K2:K100)</f>
        <v>121001</v>
      </c>
      <c r="E116" s="94"/>
      <c r="Z116" s="9"/>
    </row>
    <row r="117" spans="1:26" ht="33" customHeight="1" thickBot="1">
      <c r="A117" s="328" t="s">
        <v>395</v>
      </c>
      <c r="B117" s="329"/>
      <c r="C117" s="228">
        <f>SUMIF($Y$2:$Y$100,"in McMurdo",I2:I100)</f>
        <v>9962.1232638888905</v>
      </c>
      <c r="D117" s="229">
        <f>SUMIF($Y$2:$Y$100,"in McMurdo",K2:K100)</f>
        <v>121001</v>
      </c>
      <c r="J117" s="94"/>
      <c r="U117" s="94"/>
      <c r="Z117" s="9"/>
    </row>
    <row r="118" spans="1:26" ht="15.75" thickBot="1">
      <c r="D118" s="73"/>
      <c r="Z118" s="9"/>
    </row>
    <row r="119" spans="1:26">
      <c r="A119" s="332" t="s">
        <v>396</v>
      </c>
      <c r="B119" s="333"/>
      <c r="C119" s="81" t="s">
        <v>397</v>
      </c>
      <c r="D119" s="82"/>
      <c r="Z119" s="9"/>
    </row>
    <row r="120" spans="1:26" ht="15.95" customHeight="1">
      <c r="A120" s="337">
        <v>44136</v>
      </c>
      <c r="B120" s="338"/>
      <c r="C120" s="120">
        <f>'ICU_cargo MASTER INPUT SHEET'!A127</f>
        <v>44501</v>
      </c>
      <c r="D120" s="89"/>
      <c r="Z120" s="9"/>
    </row>
    <row r="121" spans="1:26" ht="15.75" thickBot="1">
      <c r="A121" s="328"/>
      <c r="B121" s="329"/>
      <c r="C121" s="90"/>
      <c r="D121" s="91"/>
      <c r="Z121" s="9"/>
    </row>
    <row r="122" spans="1:26">
      <c r="Z122" s="9"/>
    </row>
    <row r="123" spans="1:26">
      <c r="Z123" s="9"/>
    </row>
    <row r="124" spans="1:26" ht="15.75">
      <c r="A124" s="113"/>
      <c r="B124" s="113"/>
      <c r="C124" s="112"/>
      <c r="D124" s="112"/>
      <c r="Z124" s="9"/>
    </row>
    <row r="125" spans="1:26" ht="15.75">
      <c r="A125" s="113"/>
      <c r="B125" s="113"/>
      <c r="C125" s="112"/>
      <c r="D125" s="112"/>
      <c r="Z125" s="9"/>
    </row>
    <row r="126" spans="1:26" ht="15.75">
      <c r="A126" s="113"/>
      <c r="B126" s="113"/>
      <c r="C126" s="112"/>
      <c r="D126" s="112"/>
      <c r="Z126" s="9"/>
    </row>
    <row r="127" spans="1:26" ht="15.75">
      <c r="A127" s="113"/>
      <c r="B127" s="113"/>
      <c r="C127" s="112"/>
      <c r="D127" s="112"/>
      <c r="Z127" s="9"/>
    </row>
    <row r="128" spans="1:26">
      <c r="Z128" s="9"/>
    </row>
    <row r="129" spans="26:26">
      <c r="Z129" s="9"/>
    </row>
    <row r="130" spans="26:26">
      <c r="Z130" s="9"/>
    </row>
    <row r="131" spans="26:26">
      <c r="Z131" s="9"/>
    </row>
    <row r="132" spans="26:26">
      <c r="Z132" s="9"/>
    </row>
    <row r="133" spans="26:26">
      <c r="Z133" s="9"/>
    </row>
    <row r="134" spans="26:26">
      <c r="Z134" s="9"/>
    </row>
    <row r="135" spans="26:26">
      <c r="Z135" s="9"/>
    </row>
    <row r="136" spans="26:26">
      <c r="Z136" s="9"/>
    </row>
    <row r="137" spans="26:26">
      <c r="Z137" s="9"/>
    </row>
    <row r="138" spans="26:26">
      <c r="Z138" s="9"/>
    </row>
    <row r="139" spans="26:26">
      <c r="Z139" s="9"/>
    </row>
    <row r="140" spans="26:26">
      <c r="Z140" s="9"/>
    </row>
    <row r="141" spans="26:26">
      <c r="Z141" s="9"/>
    </row>
    <row r="142" spans="26:26">
      <c r="Z142" s="9"/>
    </row>
    <row r="143" spans="26:26">
      <c r="Z143" s="9"/>
    </row>
    <row r="144" spans="26:26">
      <c r="Z144" s="9"/>
    </row>
    <row r="145" spans="26:26">
      <c r="Z145" s="9"/>
    </row>
    <row r="146" spans="26:26">
      <c r="Z146" s="9"/>
    </row>
    <row r="147" spans="26:26">
      <c r="Z147" s="9"/>
    </row>
    <row r="148" spans="26:26">
      <c r="Z148" s="9"/>
    </row>
    <row r="149" spans="26:26">
      <c r="Z149" s="9"/>
    </row>
    <row r="150" spans="26:26">
      <c r="Z150" s="9"/>
    </row>
    <row r="151" spans="26:26">
      <c r="Z151" s="9"/>
    </row>
    <row r="152" spans="26:26">
      <c r="Z152" s="9"/>
    </row>
    <row r="153" spans="26:26">
      <c r="Z153" s="9"/>
    </row>
    <row r="154" spans="26:26">
      <c r="Z154" s="9"/>
    </row>
    <row r="155" spans="26:26">
      <c r="Z155" s="9"/>
    </row>
    <row r="156" spans="26:26">
      <c r="Z156" s="9"/>
    </row>
    <row r="157" spans="26:26">
      <c r="Z157" s="9"/>
    </row>
    <row r="158" spans="26:26">
      <c r="Z158" s="9"/>
    </row>
    <row r="159" spans="26:26">
      <c r="Z159" s="9"/>
    </row>
    <row r="160" spans="26:26">
      <c r="Z160" s="9"/>
    </row>
    <row r="161" spans="26:26">
      <c r="Z161" s="9"/>
    </row>
    <row r="162" spans="26:26">
      <c r="Z162" s="9"/>
    </row>
    <row r="163" spans="26:26">
      <c r="Z163" s="9"/>
    </row>
    <row r="164" spans="26:26">
      <c r="Z164" s="9"/>
    </row>
    <row r="165" spans="26:26">
      <c r="Z165" s="9"/>
    </row>
    <row r="166" spans="26:26">
      <c r="Z166" s="9"/>
    </row>
    <row r="167" spans="26:26">
      <c r="Z167" s="9"/>
    </row>
    <row r="168" spans="26:26">
      <c r="Z168" s="9"/>
    </row>
    <row r="169" spans="26:26">
      <c r="Z169" s="9"/>
    </row>
    <row r="170" spans="26:26">
      <c r="Z170" s="9"/>
    </row>
    <row r="171" spans="26:26">
      <c r="Z171" s="9"/>
    </row>
    <row r="172" spans="26:26">
      <c r="Z172" s="9"/>
    </row>
    <row r="173" spans="26:26">
      <c r="Z173" s="9"/>
    </row>
    <row r="174" spans="26:26">
      <c r="Z174" s="9"/>
    </row>
    <row r="175" spans="26:26">
      <c r="Z175" s="9"/>
    </row>
    <row r="176" spans="26:26">
      <c r="Z176" s="9"/>
    </row>
    <row r="177" spans="26:26">
      <c r="Z177" s="9"/>
    </row>
    <row r="178" spans="26:26">
      <c r="Z178" s="9"/>
    </row>
    <row r="179" spans="26:26">
      <c r="Z179" s="9"/>
    </row>
    <row r="180" spans="26:26">
      <c r="Z180" s="9"/>
    </row>
    <row r="181" spans="26:26">
      <c r="Z181" s="9"/>
    </row>
    <row r="182" spans="26:26">
      <c r="Z182" s="9"/>
    </row>
    <row r="183" spans="26:26">
      <c r="Z183" s="9"/>
    </row>
    <row r="184" spans="26:26">
      <c r="Z184" s="9"/>
    </row>
    <row r="185" spans="26:26">
      <c r="Z185" s="9"/>
    </row>
    <row r="186" spans="26:26">
      <c r="Z186" s="9"/>
    </row>
    <row r="187" spans="26:26">
      <c r="Z187" s="9"/>
    </row>
    <row r="188" spans="26:26">
      <c r="Z188" s="9"/>
    </row>
    <row r="189" spans="26:26">
      <c r="Z189" s="9"/>
    </row>
    <row r="190" spans="26:26">
      <c r="Z190" s="9"/>
    </row>
    <row r="191" spans="26:26">
      <c r="Z191" s="9"/>
    </row>
    <row r="192" spans="26:26">
      <c r="Z192" s="9"/>
    </row>
    <row r="193" spans="26:26">
      <c r="Z193" s="9"/>
    </row>
    <row r="194" spans="26:26">
      <c r="Z194" s="9"/>
    </row>
    <row r="195" spans="26:26">
      <c r="Z195" s="9"/>
    </row>
    <row r="196" spans="26:26">
      <c r="Z196" s="9"/>
    </row>
    <row r="197" spans="26:26">
      <c r="Z197" s="9"/>
    </row>
    <row r="198" spans="26:26">
      <c r="Z198" s="9"/>
    </row>
    <row r="199" spans="26:26">
      <c r="Z199" s="9"/>
    </row>
    <row r="200" spans="26:26">
      <c r="Z200" s="9"/>
    </row>
    <row r="201" spans="26:26">
      <c r="Z201" s="9"/>
    </row>
    <row r="202" spans="26:26">
      <c r="Z202" s="9"/>
    </row>
    <row r="203" spans="26:26">
      <c r="Z203" s="9"/>
    </row>
    <row r="204" spans="26:26">
      <c r="Z204" s="9"/>
    </row>
    <row r="205" spans="26:26">
      <c r="Z205" s="9"/>
    </row>
    <row r="206" spans="26:26">
      <c r="Z206" s="9"/>
    </row>
    <row r="207" spans="26:26">
      <c r="Z207" s="9"/>
    </row>
    <row r="208" spans="26:26">
      <c r="Z208" s="9"/>
    </row>
    <row r="209" spans="26:26">
      <c r="Z209" s="9"/>
    </row>
    <row r="210" spans="26:26">
      <c r="Z210" s="9"/>
    </row>
    <row r="211" spans="26:26">
      <c r="Z211" s="9"/>
    </row>
    <row r="212" spans="26:26">
      <c r="Z212" s="9"/>
    </row>
    <row r="213" spans="26:26">
      <c r="Z213" s="9"/>
    </row>
    <row r="214" spans="26:26">
      <c r="Z214" s="9"/>
    </row>
    <row r="215" spans="26:26">
      <c r="Z215" s="9"/>
    </row>
    <row r="216" spans="26:26">
      <c r="Z216" s="9"/>
    </row>
    <row r="217" spans="26:26">
      <c r="Z217" s="9"/>
    </row>
    <row r="218" spans="26:26">
      <c r="Z218" s="9"/>
    </row>
    <row r="219" spans="26:26">
      <c r="Z219" s="9"/>
    </row>
    <row r="220" spans="26:26">
      <c r="Z220" s="9"/>
    </row>
    <row r="221" spans="26:26">
      <c r="Z221" s="9"/>
    </row>
    <row r="222" spans="26:26">
      <c r="Z222" s="9"/>
    </row>
    <row r="223" spans="26:26">
      <c r="Z223" s="9"/>
    </row>
    <row r="224" spans="26:26">
      <c r="Z224" s="9"/>
    </row>
    <row r="225" spans="26:26">
      <c r="Z225" s="9"/>
    </row>
    <row r="226" spans="26:26">
      <c r="Z226" s="9"/>
    </row>
    <row r="227" spans="26:26">
      <c r="Z227" s="9"/>
    </row>
    <row r="228" spans="26:26">
      <c r="Z228" s="9"/>
    </row>
    <row r="229" spans="26:26">
      <c r="Z229" s="9"/>
    </row>
    <row r="230" spans="26:26">
      <c r="Z230" s="9"/>
    </row>
    <row r="231" spans="26:26">
      <c r="Z231" s="9"/>
    </row>
    <row r="232" spans="26:26">
      <c r="Z232" s="9"/>
    </row>
    <row r="233" spans="26:26">
      <c r="Z233" s="9"/>
    </row>
    <row r="234" spans="26:26">
      <c r="Z234" s="9"/>
    </row>
    <row r="235" spans="26:26">
      <c r="Z235" s="9"/>
    </row>
    <row r="236" spans="26:26">
      <c r="Z236" s="9"/>
    </row>
    <row r="237" spans="26:26">
      <c r="Z237" s="9"/>
    </row>
    <row r="238" spans="26:26">
      <c r="Z238" s="9"/>
    </row>
    <row r="239" spans="26:26">
      <c r="Z239" s="9"/>
    </row>
    <row r="240" spans="26:26">
      <c r="Z240" s="9"/>
    </row>
    <row r="241" spans="26:26">
      <c r="Z241" s="9"/>
    </row>
    <row r="242" spans="26:26">
      <c r="Z242" s="9"/>
    </row>
    <row r="243" spans="26:26">
      <c r="Z243" s="9"/>
    </row>
    <row r="244" spans="26:26">
      <c r="Z244" s="9"/>
    </row>
    <row r="245" spans="26:26">
      <c r="Z245" s="9"/>
    </row>
    <row r="246" spans="26:26">
      <c r="Z246" s="9"/>
    </row>
    <row r="247" spans="26:26">
      <c r="Z247" s="9"/>
    </row>
    <row r="248" spans="26:26">
      <c r="Z248" s="9"/>
    </row>
    <row r="249" spans="26:26">
      <c r="Z249" s="9"/>
    </row>
    <row r="250" spans="26:26">
      <c r="Z250" s="9"/>
    </row>
    <row r="251" spans="26:26">
      <c r="Z251" s="9"/>
    </row>
    <row r="252" spans="26:26">
      <c r="Z252" s="9"/>
    </row>
    <row r="253" spans="26:26">
      <c r="Z253" s="9"/>
    </row>
    <row r="254" spans="26:26">
      <c r="Z254" s="9"/>
    </row>
    <row r="255" spans="26:26">
      <c r="Z255" s="9"/>
    </row>
    <row r="256" spans="26:26">
      <c r="Z256" s="9"/>
    </row>
    <row r="257" spans="26:26">
      <c r="Z257" s="9"/>
    </row>
    <row r="258" spans="26:26">
      <c r="Z258" s="9"/>
    </row>
    <row r="259" spans="26:26">
      <c r="Z259" s="9"/>
    </row>
    <row r="260" spans="26:26">
      <c r="Z260" s="9"/>
    </row>
    <row r="261" spans="26:26">
      <c r="Z261" s="9"/>
    </row>
    <row r="262" spans="26:26">
      <c r="Z262" s="9"/>
    </row>
    <row r="263" spans="26:26">
      <c r="Z263" s="9"/>
    </row>
    <row r="264" spans="26:26">
      <c r="Z264" s="9"/>
    </row>
    <row r="265" spans="26:26">
      <c r="Z265" s="9"/>
    </row>
    <row r="266" spans="26:26">
      <c r="Z266" s="9"/>
    </row>
    <row r="267" spans="26:26">
      <c r="Z267" s="9"/>
    </row>
    <row r="268" spans="26:26">
      <c r="Z268" s="9"/>
    </row>
    <row r="269" spans="26:26">
      <c r="Z269" s="9"/>
    </row>
    <row r="270" spans="26:26">
      <c r="Z270" s="9"/>
    </row>
    <row r="271" spans="26:26">
      <c r="Z271" s="9"/>
    </row>
    <row r="272" spans="26:26">
      <c r="Z272" s="9"/>
    </row>
    <row r="273" spans="26:26">
      <c r="Z273" s="9"/>
    </row>
    <row r="274" spans="26:26">
      <c r="Z274" s="9"/>
    </row>
    <row r="275" spans="26:26">
      <c r="Z275" s="9"/>
    </row>
    <row r="276" spans="26:26">
      <c r="Z276" s="9"/>
    </row>
    <row r="277" spans="26:26">
      <c r="Z277" s="9"/>
    </row>
    <row r="278" spans="26:26">
      <c r="Z278" s="9"/>
    </row>
    <row r="279" spans="26:26">
      <c r="Z279" s="9"/>
    </row>
    <row r="280" spans="26:26">
      <c r="Z280" s="9"/>
    </row>
    <row r="281" spans="26:26">
      <c r="Z281" s="9"/>
    </row>
    <row r="282" spans="26:26">
      <c r="Z282" s="9"/>
    </row>
    <row r="283" spans="26:26">
      <c r="Z283" s="9"/>
    </row>
    <row r="284" spans="26:26">
      <c r="Z284" s="9"/>
    </row>
    <row r="285" spans="26:26">
      <c r="Z285" s="9"/>
    </row>
    <row r="286" spans="26:26">
      <c r="Z286" s="9"/>
    </row>
    <row r="287" spans="26:26">
      <c r="Z287" s="9"/>
    </row>
    <row r="288" spans="26:26">
      <c r="Z288" s="9"/>
    </row>
    <row r="289" spans="26:26">
      <c r="Z289" s="9"/>
    </row>
    <row r="290" spans="26:26">
      <c r="Z290" s="9"/>
    </row>
    <row r="291" spans="26:26">
      <c r="Z291" s="9"/>
    </row>
    <row r="292" spans="26:26">
      <c r="Z292" s="9"/>
    </row>
    <row r="293" spans="26:26">
      <c r="Z293" s="9"/>
    </row>
    <row r="294" spans="26:26">
      <c r="Z294" s="9"/>
    </row>
    <row r="295" spans="26:26">
      <c r="Z295" s="9"/>
    </row>
    <row r="296" spans="26:26">
      <c r="Z296" s="9"/>
    </row>
    <row r="297" spans="26:26">
      <c r="Z297" s="9"/>
    </row>
    <row r="298" spans="26:26">
      <c r="Z298" s="9"/>
    </row>
    <row r="299" spans="26:26">
      <c r="Z299" s="9"/>
    </row>
    <row r="300" spans="26:26">
      <c r="Z300" s="9"/>
    </row>
    <row r="301" spans="26:26">
      <c r="Z301" s="9"/>
    </row>
    <row r="302" spans="26:26">
      <c r="Z302" s="9"/>
    </row>
    <row r="303" spans="26:26">
      <c r="Z303" s="9"/>
    </row>
    <row r="304" spans="26:26">
      <c r="Z304" s="9"/>
    </row>
    <row r="305" spans="26:26">
      <c r="Z305" s="9"/>
    </row>
    <row r="306" spans="26:26">
      <c r="Z306" s="9"/>
    </row>
    <row r="307" spans="26:26">
      <c r="Z307" s="9"/>
    </row>
    <row r="308" spans="26:26">
      <c r="Z308" s="9"/>
    </row>
    <row r="309" spans="26:26">
      <c r="Z309" s="9"/>
    </row>
    <row r="310" spans="26:26">
      <c r="Z310" s="9"/>
    </row>
    <row r="311" spans="26:26">
      <c r="Z311" s="9"/>
    </row>
    <row r="312" spans="26:26">
      <c r="Z312" s="9"/>
    </row>
    <row r="313" spans="26:26">
      <c r="Z313" s="9"/>
    </row>
    <row r="314" spans="26:26">
      <c r="Z314" s="9"/>
    </row>
    <row r="315" spans="26:26">
      <c r="Z315" s="9"/>
    </row>
    <row r="316" spans="26:26">
      <c r="Z316" s="9"/>
    </row>
    <row r="317" spans="26:26">
      <c r="Z317" s="9"/>
    </row>
    <row r="318" spans="26:26">
      <c r="Z318" s="9"/>
    </row>
    <row r="319" spans="26:26">
      <c r="Z319" s="9"/>
    </row>
    <row r="320" spans="26:26">
      <c r="Z320" s="9"/>
    </row>
    <row r="321" spans="26:26">
      <c r="Z321" s="9"/>
    </row>
    <row r="322" spans="26:26">
      <c r="Z322" s="9"/>
    </row>
    <row r="323" spans="26:26">
      <c r="Z323" s="9"/>
    </row>
    <row r="324" spans="26:26">
      <c r="Z324" s="9"/>
    </row>
    <row r="325" spans="26:26">
      <c r="Z325" s="9"/>
    </row>
    <row r="326" spans="26:26">
      <c r="Z326" s="9"/>
    </row>
    <row r="327" spans="26:26">
      <c r="Z327" s="9"/>
    </row>
    <row r="328" spans="26:26">
      <c r="Z328" s="9"/>
    </row>
    <row r="329" spans="26:26">
      <c r="Z329" s="9"/>
    </row>
    <row r="330" spans="26:26">
      <c r="Z330" s="9"/>
    </row>
    <row r="331" spans="26:26">
      <c r="Z331" s="9"/>
    </row>
    <row r="332" spans="26:26">
      <c r="Z332" s="9"/>
    </row>
    <row r="333" spans="26:26">
      <c r="Z333" s="9"/>
    </row>
    <row r="334" spans="26:26">
      <c r="Z334" s="9"/>
    </row>
    <row r="335" spans="26:26">
      <c r="Z335" s="9"/>
    </row>
    <row r="336" spans="26:26">
      <c r="Z336" s="9"/>
    </row>
    <row r="337" spans="26:26">
      <c r="Z337" s="9"/>
    </row>
    <row r="338" spans="26:26">
      <c r="Z338" s="9"/>
    </row>
    <row r="339" spans="26:26">
      <c r="Z339" s="9"/>
    </row>
    <row r="340" spans="26:26">
      <c r="Z340" s="9"/>
    </row>
    <row r="341" spans="26:26">
      <c r="Z341" s="9"/>
    </row>
    <row r="342" spans="26:26">
      <c r="Z342" s="9"/>
    </row>
    <row r="343" spans="26:26">
      <c r="Z343" s="9"/>
    </row>
    <row r="344" spans="26:26">
      <c r="Z344" s="9"/>
    </row>
    <row r="345" spans="26:26">
      <c r="Z345" s="9"/>
    </row>
    <row r="346" spans="26:26">
      <c r="Z346" s="9"/>
    </row>
    <row r="347" spans="26:26">
      <c r="Z347" s="9"/>
    </row>
    <row r="348" spans="26:26">
      <c r="Z348" s="9"/>
    </row>
    <row r="349" spans="26:26">
      <c r="Z349" s="9"/>
    </row>
    <row r="350" spans="26:26">
      <c r="Z350" s="9"/>
    </row>
    <row r="351" spans="26:26">
      <c r="Z351" s="9"/>
    </row>
    <row r="352" spans="26:26">
      <c r="Z352" s="9"/>
    </row>
    <row r="353" spans="26:26">
      <c r="Z353" s="9"/>
    </row>
  </sheetData>
  <sheetProtection sheet="1" objects="1" scenarios="1" formatCells="0" formatColumns="0" formatRows="0" sort="0" autoFilter="0"/>
  <autoFilter ref="A1:AN93">
    <filterColumn colId="21">
      <customFilters>
        <customFilter operator="notEqual" val=" "/>
      </customFilters>
    </filterColumn>
    <filterColumn colId="24">
      <filters>
        <filter val="In McMurdo"/>
      </filters>
    </filterColumn>
  </autoFilter>
  <mergeCells count="6">
    <mergeCell ref="A119:B119"/>
    <mergeCell ref="A121:B121"/>
    <mergeCell ref="A120:B120"/>
    <mergeCell ref="A115:B115"/>
    <mergeCell ref="A116:B116"/>
    <mergeCell ref="A117:B117"/>
  </mergeCells>
  <conditionalFormatting sqref="D116">
    <cfRule type="cellIs" dxfId="34" priority="4" operator="equal">
      <formula>$D$117</formula>
    </cfRule>
  </conditionalFormatting>
  <conditionalFormatting sqref="D117">
    <cfRule type="cellIs" dxfId="33" priority="3" operator="equal">
      <formula>$D$116</formula>
    </cfRule>
  </conditionalFormatting>
  <conditionalFormatting sqref="C116">
    <cfRule type="cellIs" dxfId="32" priority="2" operator="equal">
      <formula>$C$117</formula>
    </cfRule>
  </conditionalFormatting>
  <conditionalFormatting sqref="C117">
    <cfRule type="cellIs" dxfId="31" priority="1" operator="equal">
      <formula>$C$116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4" filterMode="1"/>
  <dimension ref="A1:AN353"/>
  <sheetViews>
    <sheetView workbookViewId="0">
      <selection activeCell="A14" sqref="A14"/>
    </sheetView>
  </sheetViews>
  <sheetFormatPr defaultColWidth="9.140625" defaultRowHeight="15"/>
  <cols>
    <col min="1" max="2" width="12.85546875" style="9" customWidth="1"/>
    <col min="3" max="3" width="28" style="15" customWidth="1"/>
    <col min="4" max="4" width="73.7109375" style="15" customWidth="1"/>
    <col min="5" max="7" width="12" style="9" customWidth="1"/>
    <col min="8" max="8" width="10.140625" style="9" customWidth="1"/>
    <col min="9" max="10" width="8.7109375" style="9" customWidth="1"/>
    <col min="11" max="11" width="10" style="9" customWidth="1"/>
    <col min="12" max="12" width="16.28515625" style="74" customWidth="1"/>
    <col min="13" max="13" width="12.7109375" style="9" customWidth="1"/>
    <col min="14" max="14" width="17.140625" style="9" customWidth="1"/>
    <col min="15" max="15" width="17.140625" style="80" customWidth="1"/>
    <col min="16" max="16" width="17.7109375" style="9" customWidth="1"/>
    <col min="17" max="17" width="16.7109375" style="80" customWidth="1"/>
    <col min="18" max="18" width="16.7109375" style="9" customWidth="1"/>
    <col min="19" max="19" width="17.7109375" style="9" customWidth="1"/>
    <col min="20" max="21" width="16.7109375" style="9" customWidth="1"/>
    <col min="22" max="22" width="17.7109375" style="9" customWidth="1"/>
    <col min="23" max="24" width="16.7109375" style="9" customWidth="1"/>
    <col min="25" max="25" width="18.85546875" style="80" customWidth="1"/>
    <col min="26" max="26" width="19.7109375" style="13" customWidth="1"/>
    <col min="27" max="27" width="16.42578125" style="9" customWidth="1"/>
    <col min="28" max="28" width="16.42578125" style="80" customWidth="1"/>
    <col min="29" max="32" width="16.42578125" style="9" customWidth="1"/>
    <col min="33" max="33" width="16.42578125" style="80" customWidth="1"/>
    <col min="34" max="34" width="16.42578125" style="9" customWidth="1"/>
    <col min="35" max="35" width="16.42578125" style="80" customWidth="1"/>
    <col min="36" max="36" width="66.85546875" style="9" customWidth="1"/>
    <col min="37" max="37" width="60.7109375" style="9" customWidth="1"/>
    <col min="38" max="16384" width="9.140625" style="9"/>
  </cols>
  <sheetData>
    <row r="1" spans="1:40" ht="94.5">
      <c r="A1" s="28" t="str" cm="1">
        <f t="array" ref="A1:AK93">IF(ISBLANK(cargo_table),"", cargo_table)</f>
        <v>Cargo Item  respective WBS Level</v>
      </c>
      <c r="B1" s="28" t="str">
        <v>Work Package</v>
      </c>
      <c r="C1" s="29" t="str">
        <v>Item Description</v>
      </c>
      <c r="D1" s="30" t="str">
        <v>Contents &amp; Comments</v>
      </c>
      <c r="E1" s="28" t="str">
        <v>Length (in)</v>
      </c>
      <c r="F1" s="28" t="str">
        <v>Width (in)</v>
      </c>
      <c r="G1" s="28" t="str">
        <v>Height (in)</v>
      </c>
      <c r="H1" s="28" t="str">
        <v>Quantity</v>
      </c>
      <c r="I1" s="28" t="str">
        <v xml:space="preserve"> Cubic feet</v>
      </c>
      <c r="J1" s="28" t="str">
        <v>Unit weight (lbs)</v>
      </c>
      <c r="K1" s="28" t="str">
        <v>Total Weight (lbs) = quantity x unit weight</v>
      </c>
      <c r="L1" s="28" t="str">
        <v>Basis of Estimate</v>
      </c>
      <c r="M1" s="28" t="str">
        <v>Special Handling?</v>
      </c>
      <c r="N1" s="28" t="str">
        <v xml:space="preserve">Owner/Guardian institution </v>
      </c>
      <c r="O1" s="87" t="str">
        <v xml:space="preserve">Date of expected  or actual  completion </v>
      </c>
      <c r="P1" s="31" t="str">
        <v>Expected Route:  Owner - PTH or CHC</v>
      </c>
      <c r="Q1" s="97" t="str">
        <v xml:space="preserve">Date of expected or actual shipment </v>
      </c>
      <c r="R1" s="31" t="str">
        <v>Recommended Transportation Option</v>
      </c>
      <c r="S1" s="32" t="str">
        <v>Expected Route: PTH - MCM or CHC</v>
      </c>
      <c r="T1" s="32" t="str">
        <v xml:space="preserve">Date of expected or actual shipment </v>
      </c>
      <c r="U1" s="32" t="str">
        <v>Recommended Transportation Option</v>
      </c>
      <c r="V1" s="33" t="str">
        <v>Expected Route: CHC - MCM</v>
      </c>
      <c r="W1" s="33" t="str">
        <v xml:space="preserve">Date of expected or actual shipment </v>
      </c>
      <c r="X1" s="33" t="str">
        <v>Recommended Transportation Option</v>
      </c>
      <c r="Y1" s="87" t="str">
        <v>Date Item expected or arrived to MCM</v>
      </c>
      <c r="Z1" s="28" t="str">
        <v xml:space="preserve">Date of (planned) or actual shipment to SPA </v>
      </c>
      <c r="AA1" s="28" t="str">
        <v>Recommended LC-130 or SPOT</v>
      </c>
      <c r="AB1" s="87" t="str">
        <v>Date/Month for Items needed at South Pole</v>
      </c>
      <c r="AC1" s="28" t="str">
        <v>Critical Path</v>
      </c>
      <c r="AD1" s="28" t="str">
        <v>Intercontinental shipping</v>
      </c>
      <c r="AE1" s="28" t="str">
        <v>Intracontinental shipping</v>
      </c>
      <c r="AF1" s="28" t="str">
        <v>Validator 1
(SME)</v>
      </c>
      <c r="AG1" s="87" t="str">
        <v>Validation Date</v>
      </c>
      <c r="AH1" s="28" t="str">
        <v>Validator 2
(Logistics)</v>
      </c>
      <c r="AI1" s="87" t="str">
        <v>Validation Date</v>
      </c>
      <c r="AJ1" s="28" t="str">
        <v>Notes</v>
      </c>
      <c r="AK1" s="28" t="str">
        <v/>
      </c>
    </row>
    <row r="2" spans="1:40" ht="31.5" hidden="1">
      <c r="A2" s="10">
        <v>1.2</v>
      </c>
      <c r="B2" s="50" t="str">
        <v/>
      </c>
      <c r="C2" s="14" t="str">
        <v>Gen 1 - housed in 20' container</v>
      </c>
      <c r="D2" s="3" t="str">
        <v>Power generation unit 1 housed in 20' shipping container</v>
      </c>
      <c r="E2" s="4">
        <v>240</v>
      </c>
      <c r="F2" s="4">
        <v>96</v>
      </c>
      <c r="G2" s="4">
        <v>102</v>
      </c>
      <c r="H2" s="4">
        <v>1</v>
      </c>
      <c r="I2" s="4">
        <v>1360</v>
      </c>
      <c r="J2" s="4">
        <v>22000</v>
      </c>
      <c r="K2" s="4">
        <v>22000</v>
      </c>
      <c r="L2" s="4" t="str">
        <v>actual</v>
      </c>
      <c r="M2" s="4" t="str">
        <v/>
      </c>
      <c r="N2" s="163" t="str">
        <v xml:space="preserve"> U. Wisc. Madison</v>
      </c>
      <c r="O2" s="156" t="str">
        <v/>
      </c>
      <c r="P2" s="151" t="str">
        <v>In McMurdo</v>
      </c>
      <c r="Q2" s="169" t="str">
        <v>-</v>
      </c>
      <c r="R2" s="151" t="str">
        <v>-</v>
      </c>
      <c r="S2" s="152" t="str">
        <v>In McMurdo</v>
      </c>
      <c r="T2" s="153" t="str">
        <v>-</v>
      </c>
      <c r="U2" s="153" t="str">
        <v>-</v>
      </c>
      <c r="V2" s="154" t="str">
        <v>In McMurdo</v>
      </c>
      <c r="W2" s="155" t="str">
        <v>-</v>
      </c>
      <c r="X2" s="155" t="str">
        <v>-</v>
      </c>
      <c r="Y2" s="92" t="str">
        <v>In McMurdo</v>
      </c>
      <c r="Z2" s="157" t="str">
        <v/>
      </c>
      <c r="AA2" s="147" t="str">
        <v>SPoT</v>
      </c>
      <c r="AB2" s="156">
        <v>45261</v>
      </c>
      <c r="AC2" s="147" t="str">
        <v>Yes</v>
      </c>
      <c r="AD2" s="147" t="str">
        <v>In McMurdo</v>
      </c>
      <c r="AE2" s="147" t="str">
        <v>FY24 intra</v>
      </c>
      <c r="AF2" s="147" t="str">
        <v>D. Gibson</v>
      </c>
      <c r="AG2" s="147">
        <v>44475</v>
      </c>
      <c r="AH2" s="147" t="str">
        <v>I. McEwen</v>
      </c>
      <c r="AI2" s="147">
        <v>44475</v>
      </c>
      <c r="AJ2" s="10" t="str">
        <v>Will require crane for onload/offload  - use belly band to support container sidewalls during lift.</v>
      </c>
      <c r="AK2" s="147" t="str">
        <v/>
      </c>
    </row>
    <row r="3" spans="1:40" ht="47.25" hidden="1">
      <c r="A3" s="10">
        <v>1.2</v>
      </c>
      <c r="B3" s="50" t="str">
        <v/>
      </c>
      <c r="C3" s="14" t="str">
        <v>Gen 2 - housed in 20' container</v>
      </c>
      <c r="D3" s="3" t="str">
        <v>Power generation unit 2 housed in 20' shipping container</v>
      </c>
      <c r="E3" s="4">
        <v>240</v>
      </c>
      <c r="F3" s="4">
        <v>96</v>
      </c>
      <c r="G3" s="4">
        <v>102</v>
      </c>
      <c r="H3" s="4">
        <v>1</v>
      </c>
      <c r="I3" s="4">
        <v>1360</v>
      </c>
      <c r="J3" s="4">
        <v>22000</v>
      </c>
      <c r="K3" s="4">
        <v>22000</v>
      </c>
      <c r="L3" s="4" t="str">
        <v>actual</v>
      </c>
      <c r="M3" s="4" t="str">
        <v/>
      </c>
      <c r="N3" s="163" t="str">
        <v xml:space="preserve"> U. Wisc. Madison</v>
      </c>
      <c r="O3" s="156" t="str">
        <v/>
      </c>
      <c r="P3" s="151" t="str">
        <v>In McMurdo</v>
      </c>
      <c r="Q3" s="169" t="str">
        <v>-</v>
      </c>
      <c r="R3" s="151" t="str">
        <v>-</v>
      </c>
      <c r="S3" s="152" t="str">
        <v>In McMurdo</v>
      </c>
      <c r="T3" s="153" t="str">
        <v>-</v>
      </c>
      <c r="U3" s="153" t="str">
        <v>-</v>
      </c>
      <c r="V3" s="154" t="str">
        <v>In McMurdo</v>
      </c>
      <c r="W3" s="155" t="str">
        <v>-</v>
      </c>
      <c r="X3" s="155" t="str">
        <v>-</v>
      </c>
      <c r="Y3" s="92" t="str">
        <v>In McMurdo</v>
      </c>
      <c r="Z3" s="157" t="str">
        <v/>
      </c>
      <c r="AA3" s="147" t="str">
        <v>SPoT</v>
      </c>
      <c r="AB3" s="156">
        <v>44927</v>
      </c>
      <c r="AC3" s="147" t="str">
        <v>Yes</v>
      </c>
      <c r="AD3" s="147" t="str">
        <v>In McMurdo</v>
      </c>
      <c r="AE3" s="147" t="str">
        <v>FY23 intra</v>
      </c>
      <c r="AF3" s="147" t="str">
        <v>D. Gibson</v>
      </c>
      <c r="AG3" s="147">
        <v>44475</v>
      </c>
      <c r="AH3" s="147" t="str">
        <v>I. McEwen</v>
      </c>
      <c r="AI3" s="147">
        <v>44475</v>
      </c>
      <c r="AJ3" s="10" t="str">
        <v>Gens 2 &amp; 3 need to be tranferred from ISO2 sleds that are limited to use on improved surfaces only. Will require crane for onload/offload  - use belly band to support container sidewalls during lift.</v>
      </c>
      <c r="AK3" s="10" t="str">
        <v/>
      </c>
    </row>
    <row r="4" spans="1:40" ht="42.95" hidden="1" customHeight="1">
      <c r="A4" s="25">
        <v>1.2</v>
      </c>
      <c r="B4" s="48" t="str">
        <v/>
      </c>
      <c r="C4" s="14" t="str">
        <v>Gen 3 - housed in 20' container</v>
      </c>
      <c r="D4" s="3" t="str">
        <v>Power generation unit 3 housed in 20' shipping container</v>
      </c>
      <c r="E4" s="4">
        <v>240</v>
      </c>
      <c r="F4" s="4">
        <v>96</v>
      </c>
      <c r="G4" s="4">
        <v>102</v>
      </c>
      <c r="H4" s="23">
        <v>1</v>
      </c>
      <c r="I4" s="4">
        <v>1360</v>
      </c>
      <c r="J4" s="4">
        <v>22000</v>
      </c>
      <c r="K4" s="4">
        <v>22000</v>
      </c>
      <c r="L4" s="4" t="str">
        <v>actual</v>
      </c>
      <c r="M4" s="170" t="str">
        <v/>
      </c>
      <c r="N4" s="163" t="str">
        <v xml:space="preserve"> U. Wisc. Madison</v>
      </c>
      <c r="O4" s="156" t="str">
        <v/>
      </c>
      <c r="P4" s="151" t="str">
        <v>In McMurdo</v>
      </c>
      <c r="Q4" s="169" t="str">
        <v>-</v>
      </c>
      <c r="R4" s="151" t="str">
        <v>-</v>
      </c>
      <c r="S4" s="152" t="str">
        <v>In McMurdo</v>
      </c>
      <c r="T4" s="153" t="str">
        <v>-</v>
      </c>
      <c r="U4" s="153" t="str">
        <v>-</v>
      </c>
      <c r="V4" s="154" t="str">
        <v>In McMurdo</v>
      </c>
      <c r="W4" s="155" t="str">
        <v/>
      </c>
      <c r="X4" s="155" t="str">
        <v>-</v>
      </c>
      <c r="Y4" s="92" t="str">
        <v>In McMurdo</v>
      </c>
      <c r="Z4" s="157" t="str">
        <v/>
      </c>
      <c r="AA4" s="147" t="str">
        <v>SPoT</v>
      </c>
      <c r="AB4" s="156">
        <v>44896</v>
      </c>
      <c r="AC4" s="147" t="str">
        <v>Yes</v>
      </c>
      <c r="AD4" s="147" t="str">
        <v>In McMurdo</v>
      </c>
      <c r="AE4" s="147" t="str">
        <v>FY23 intra</v>
      </c>
      <c r="AF4" s="147" t="str">
        <v>D. Gibson</v>
      </c>
      <c r="AG4" s="147">
        <v>44475</v>
      </c>
      <c r="AH4" s="147" t="str">
        <v>I. McEwen</v>
      </c>
      <c r="AI4" s="147">
        <v>44475</v>
      </c>
      <c r="AJ4" s="10" t="str">
        <v>Gens 2 &amp; 3 need to be tranferred from ISO2 sleds that are limited to use on improved surfaces only. Will require crane for onload/offload  - use belly band to support container sidewalls during lift.</v>
      </c>
      <c r="AK4" s="147" t="str">
        <v/>
      </c>
    </row>
    <row r="5" spans="1:40" ht="34.5" hidden="1" customHeight="1">
      <c r="A5" s="163">
        <v>1.2</v>
      </c>
      <c r="B5" s="171" t="str">
        <v/>
      </c>
      <c r="C5" s="14" t="str">
        <v>287 Loader</v>
      </c>
      <c r="D5" s="14" t="str">
        <v>Required onsite early in FY23 for refit/pre-drill activity support unless ASC can supply dedicated loader for Upgrade use</v>
      </c>
      <c r="E5" s="10">
        <v>114</v>
      </c>
      <c r="F5" s="10">
        <v>77</v>
      </c>
      <c r="G5" s="10">
        <v>96</v>
      </c>
      <c r="H5" s="10">
        <v>1</v>
      </c>
      <c r="I5" s="4">
        <v>487.66666666666669</v>
      </c>
      <c r="J5" s="4">
        <v>10273</v>
      </c>
      <c r="K5" s="4">
        <v>10273</v>
      </c>
      <c r="L5" s="4" t="str">
        <v>actual</v>
      </c>
      <c r="M5" s="5" t="str">
        <v/>
      </c>
      <c r="N5" s="163" t="str">
        <v xml:space="preserve"> U. Wisc. Madison</v>
      </c>
      <c r="O5" s="156" t="str">
        <v/>
      </c>
      <c r="P5" s="151" t="str">
        <v>In McMurdo</v>
      </c>
      <c r="Q5" s="98">
        <v>43784</v>
      </c>
      <c r="R5" s="151" t="str">
        <v>Truck</v>
      </c>
      <c r="S5" s="152" t="str">
        <v>In McMurdo</v>
      </c>
      <c r="T5" s="153" t="str">
        <v>-</v>
      </c>
      <c r="U5" s="153" t="str">
        <v>-</v>
      </c>
      <c r="V5" s="154" t="str">
        <v>In McMurdo</v>
      </c>
      <c r="W5" s="155" t="str">
        <v>-</v>
      </c>
      <c r="X5" s="155" t="str">
        <v>-</v>
      </c>
      <c r="Y5" s="92" t="str">
        <v>In McMurdo</v>
      </c>
      <c r="Z5" s="157" t="str">
        <v/>
      </c>
      <c r="AA5" s="163" t="str">
        <v>LC-130/SPoT</v>
      </c>
      <c r="AB5" s="156">
        <v>44896</v>
      </c>
      <c r="AC5" s="147" t="str">
        <v>No*</v>
      </c>
      <c r="AD5" s="147" t="str">
        <v>In McMurdo</v>
      </c>
      <c r="AE5" s="147" t="str">
        <v>FY23 intra</v>
      </c>
      <c r="AF5" s="147" t="str">
        <v>D. Gibson</v>
      </c>
      <c r="AG5" s="147">
        <v>44476</v>
      </c>
      <c r="AH5" s="147" t="str">
        <v>I. McEwen</v>
      </c>
      <c r="AI5" s="147">
        <v>44476</v>
      </c>
      <c r="AJ5" s="52" t="str">
        <v>*Required onsite early in FY23 for refit/pre-drill activity support unless ASC can supply dedicated loader for Upgrade use</v>
      </c>
      <c r="AK5" s="147" t="str">
        <v/>
      </c>
    </row>
    <row r="6" spans="1:40" ht="44.1" hidden="1" customHeight="1">
      <c r="A6" s="174">
        <v>1.2</v>
      </c>
      <c r="B6" s="175" t="str">
        <v/>
      </c>
      <c r="C6" s="1" t="str">
        <v>Gen hoods Discharge Hoods - currently staged in McMurdo</v>
      </c>
      <c r="D6" s="176" t="str">
        <v>Generator air discharge hoods , sheet metal, loose - stored on berm at SPOTSA</v>
      </c>
      <c r="E6" s="4">
        <v>108</v>
      </c>
      <c r="F6" s="4">
        <v>53</v>
      </c>
      <c r="G6" s="4">
        <v>60</v>
      </c>
      <c r="H6" s="23">
        <v>2</v>
      </c>
      <c r="I6" s="4">
        <v>397.5</v>
      </c>
      <c r="J6" s="4">
        <v>330</v>
      </c>
      <c r="K6" s="4">
        <v>660</v>
      </c>
      <c r="L6" s="4" t="str">
        <v>actual</v>
      </c>
      <c r="M6" s="173" t="str">
        <v/>
      </c>
      <c r="N6" s="163" t="str">
        <v xml:space="preserve"> U. Wisc. Madison</v>
      </c>
      <c r="O6" s="156" t="str">
        <v/>
      </c>
      <c r="P6" s="151" t="str">
        <v>In McMurdo</v>
      </c>
      <c r="Q6" s="169" t="str">
        <v/>
      </c>
      <c r="R6" s="151" t="str">
        <v/>
      </c>
      <c r="S6" s="153" t="str">
        <v>In McMurdo</v>
      </c>
      <c r="T6" s="153" t="str">
        <v/>
      </c>
      <c r="U6" s="153" t="str">
        <v/>
      </c>
      <c r="V6" s="155" t="str">
        <v>In McMurdo</v>
      </c>
      <c r="W6" s="155" t="str">
        <v/>
      </c>
      <c r="X6" s="155" t="str">
        <v>-</v>
      </c>
      <c r="Y6" s="92" t="str">
        <v>In McMurdo</v>
      </c>
      <c r="Z6" s="157" t="str">
        <v/>
      </c>
      <c r="AA6" s="163" t="str">
        <v>LC-130/SPoT</v>
      </c>
      <c r="AB6" s="156">
        <v>45292</v>
      </c>
      <c r="AC6" s="147" t="str">
        <v>No</v>
      </c>
      <c r="AD6" s="147" t="str">
        <v>In McMurdo</v>
      </c>
      <c r="AE6" s="147" t="str">
        <v>FY24 intra</v>
      </c>
      <c r="AF6" s="147" t="str">
        <v>D. Gibson</v>
      </c>
      <c r="AG6" s="147">
        <v>44477</v>
      </c>
      <c r="AH6" s="147" t="str">
        <v>I. McEwen</v>
      </c>
      <c r="AI6" s="147">
        <v>44477</v>
      </c>
      <c r="AJ6" s="147" t="str">
        <v>Testing/limited operation of Gens can be accomplished without hoods - Hoods required for the drill season</v>
      </c>
      <c r="AK6" s="147" t="str">
        <v/>
      </c>
    </row>
    <row r="7" spans="1:40" ht="38.25" hidden="1" customHeight="1">
      <c r="A7" s="25">
        <v>1.2</v>
      </c>
      <c r="B7" s="48" t="str">
        <v/>
      </c>
      <c r="C7" s="3" t="str">
        <v>Firn Drill</v>
      </c>
      <c r="D7" s="3" t="str">
        <v xml:space="preserve">Bermed in McM - will require McM fork or crane support. </v>
      </c>
      <c r="E7" s="23">
        <v>264</v>
      </c>
      <c r="F7" s="23">
        <v>94</v>
      </c>
      <c r="G7" s="23">
        <v>97</v>
      </c>
      <c r="H7" s="23">
        <v>1</v>
      </c>
      <c r="I7" s="4">
        <v>1393.0277777777778</v>
      </c>
      <c r="J7" s="4">
        <v>12000</v>
      </c>
      <c r="K7" s="4">
        <v>12000</v>
      </c>
      <c r="L7" s="4" t="str">
        <v>actual</v>
      </c>
      <c r="M7" s="170" t="str">
        <v/>
      </c>
      <c r="N7" s="163" t="str">
        <v xml:space="preserve"> U. Wisc. Madison</v>
      </c>
      <c r="O7" s="156" t="str">
        <v/>
      </c>
      <c r="P7" s="151" t="str">
        <v>In McMurdo</v>
      </c>
      <c r="Q7" s="169" t="str">
        <v/>
      </c>
      <c r="R7" s="151" t="str">
        <v/>
      </c>
      <c r="S7" s="153" t="str">
        <v>In McMurdo</v>
      </c>
      <c r="T7" s="153" t="str">
        <v>-</v>
      </c>
      <c r="U7" s="153" t="str">
        <v>-</v>
      </c>
      <c r="V7" s="155" t="str">
        <v>In McMurdo</v>
      </c>
      <c r="W7" s="155" t="str">
        <v>-</v>
      </c>
      <c r="X7" s="155" t="str">
        <v>-</v>
      </c>
      <c r="Y7" s="92" t="str">
        <v>In McMurdo</v>
      </c>
      <c r="Z7" s="157" t="str">
        <v/>
      </c>
      <c r="AA7" s="163" t="str">
        <v>LC-130/SPoT</v>
      </c>
      <c r="AB7" s="156">
        <v>45261</v>
      </c>
      <c r="AC7" s="147" t="str">
        <v>Yes</v>
      </c>
      <c r="AD7" s="147" t="str">
        <v>In McMurdo</v>
      </c>
      <c r="AE7" s="147" t="str">
        <v>FY24 intra</v>
      </c>
      <c r="AF7" s="147" t="str">
        <v>D. Gibson</v>
      </c>
      <c r="AG7" s="147">
        <v>44477</v>
      </c>
      <c r="AH7" s="147" t="str">
        <v>I. McEwen</v>
      </c>
      <c r="AI7" s="147">
        <v>44477</v>
      </c>
      <c r="AJ7" s="147" t="str">
        <v>Bermed in McMurdo - SPOTSA</v>
      </c>
      <c r="AK7" s="147" t="str">
        <v/>
      </c>
    </row>
    <row r="8" spans="1:40" ht="31.5" hidden="1">
      <c r="A8" s="10">
        <v>1.2</v>
      </c>
      <c r="B8" s="50" t="str">
        <v/>
      </c>
      <c r="C8" s="14" t="str">
        <v>Firn Drill Components - 1</v>
      </c>
      <c r="D8" s="14" t="str">
        <v xml:space="preserve">Firn drill sheave. Required Field Season 2 for final refit &amp; functional testing </v>
      </c>
      <c r="E8" s="4">
        <v>97</v>
      </c>
      <c r="F8" s="4">
        <v>44</v>
      </c>
      <c r="G8" s="4">
        <v>63</v>
      </c>
      <c r="H8" s="4">
        <v>1</v>
      </c>
      <c r="I8" s="4">
        <v>155.60416666666666</v>
      </c>
      <c r="J8" s="4">
        <v>920</v>
      </c>
      <c r="K8" s="4">
        <v>920</v>
      </c>
      <c r="L8" s="4" t="str">
        <v>actual</v>
      </c>
      <c r="M8" s="4" t="str">
        <v/>
      </c>
      <c r="N8" s="163" t="str">
        <v xml:space="preserve"> U. Wisc. Madison</v>
      </c>
      <c r="O8" s="156" t="str">
        <v/>
      </c>
      <c r="P8" s="151" t="str">
        <v>In McMurdo</v>
      </c>
      <c r="Q8" s="169" t="str">
        <v>-</v>
      </c>
      <c r="R8" s="151" t="str">
        <v>-</v>
      </c>
      <c r="S8" s="153" t="str">
        <v>In McMurdo</v>
      </c>
      <c r="T8" s="153" t="str">
        <v>-</v>
      </c>
      <c r="U8" s="153" t="str">
        <v>-</v>
      </c>
      <c r="V8" s="154" t="str">
        <v>In McMurdo</v>
      </c>
      <c r="W8" s="155" t="str">
        <v>-</v>
      </c>
      <c r="X8" s="155" t="str">
        <v>-</v>
      </c>
      <c r="Y8" s="92" t="str">
        <v>In McMurdo</v>
      </c>
      <c r="Z8" s="157" t="str">
        <v/>
      </c>
      <c r="AA8" s="163" t="str">
        <v>LC-130/SPoT</v>
      </c>
      <c r="AB8" s="156">
        <v>45261</v>
      </c>
      <c r="AC8" s="147" t="str">
        <v>Yes</v>
      </c>
      <c r="AD8" s="147" t="str">
        <v>In McMurdo</v>
      </c>
      <c r="AE8" s="147" t="str">
        <v>FY24 intra</v>
      </c>
      <c r="AF8" s="147" t="str">
        <v>D. Gibson</v>
      </c>
      <c r="AG8" s="147">
        <v>44477</v>
      </c>
      <c r="AH8" s="147" t="str">
        <v>I. McEwen</v>
      </c>
      <c r="AI8" s="147">
        <v>44477</v>
      </c>
      <c r="AJ8" s="147" t="str">
        <v/>
      </c>
      <c r="AK8" s="147" t="str">
        <v/>
      </c>
    </row>
    <row r="9" spans="1:40" ht="31.5" hidden="1">
      <c r="A9" s="10">
        <v>1.2</v>
      </c>
      <c r="B9" s="50" t="str">
        <v/>
      </c>
      <c r="C9" s="14" t="str">
        <v>Firn Drill Components - 2</v>
      </c>
      <c r="D9" s="14" t="str">
        <v xml:space="preserve">Firn drill drillhead. Required Field Season 2 for final refit &amp; functional testing </v>
      </c>
      <c r="E9" s="4">
        <v>125</v>
      </c>
      <c r="F9" s="4">
        <v>33</v>
      </c>
      <c r="G9" s="4">
        <v>37</v>
      </c>
      <c r="H9" s="4">
        <v>1</v>
      </c>
      <c r="I9" s="4">
        <v>88.324652777777771</v>
      </c>
      <c r="J9" s="4">
        <v>1048</v>
      </c>
      <c r="K9" s="4">
        <v>1048</v>
      </c>
      <c r="L9" s="4" t="str">
        <v>actual</v>
      </c>
      <c r="M9" s="4" t="str">
        <v/>
      </c>
      <c r="N9" s="163" t="str">
        <v xml:space="preserve"> U. Wisc. Madison</v>
      </c>
      <c r="O9" s="156" t="str">
        <v/>
      </c>
      <c r="P9" s="151" t="str">
        <v>In McMurdo</v>
      </c>
      <c r="Q9" s="169" t="str">
        <v>-</v>
      </c>
      <c r="R9" s="151" t="str">
        <v>-</v>
      </c>
      <c r="S9" s="153" t="str">
        <v>In McMurdo</v>
      </c>
      <c r="T9" s="153" t="str">
        <v>-</v>
      </c>
      <c r="U9" s="153" t="str">
        <v>-</v>
      </c>
      <c r="V9" s="154" t="str">
        <v>In McMurdo</v>
      </c>
      <c r="W9" s="155" t="str">
        <v>-</v>
      </c>
      <c r="X9" s="155" t="str">
        <v>-</v>
      </c>
      <c r="Y9" s="92" t="str">
        <v>In McMurdo</v>
      </c>
      <c r="Z9" s="157" t="str">
        <v/>
      </c>
      <c r="AA9" s="163" t="str">
        <v>LC-130/SPoT</v>
      </c>
      <c r="AB9" s="156">
        <v>45261</v>
      </c>
      <c r="AC9" s="147" t="str">
        <v>Yes</v>
      </c>
      <c r="AD9" s="147" t="str">
        <v>In McMurdo</v>
      </c>
      <c r="AE9" s="147" t="str">
        <v>FY24 intra</v>
      </c>
      <c r="AF9" s="147" t="str">
        <v>D. Gibson</v>
      </c>
      <c r="AG9" s="147">
        <v>44477</v>
      </c>
      <c r="AH9" s="147" t="str">
        <v>I. McEwen</v>
      </c>
      <c r="AI9" s="147">
        <v>44477</v>
      </c>
      <c r="AJ9" s="147" t="str">
        <v/>
      </c>
      <c r="AK9" s="147" t="str">
        <v/>
      </c>
    </row>
    <row r="10" spans="1:40" s="95" customFormat="1" ht="31.5" hidden="1" customHeight="1">
      <c r="A10" s="25">
        <v>1.2</v>
      </c>
      <c r="B10" s="48" t="str">
        <v/>
      </c>
      <c r="C10" s="3" t="str">
        <v>Weight stack and crates</v>
      </c>
      <c r="D10" s="3" t="str">
        <v>Bermed in McM - will require McM fork support. Drill head weight stack and remaining bermed crates at SPoTSA</v>
      </c>
      <c r="E10" s="23">
        <v>120</v>
      </c>
      <c r="F10" s="23">
        <v>48</v>
      </c>
      <c r="G10" s="23">
        <v>48</v>
      </c>
      <c r="H10" s="23">
        <v>1</v>
      </c>
      <c r="I10" s="4">
        <v>160</v>
      </c>
      <c r="J10" s="4">
        <v>600</v>
      </c>
      <c r="K10" s="4">
        <v>600</v>
      </c>
      <c r="L10" s="4" t="str">
        <v>actual</v>
      </c>
      <c r="M10" s="170" t="str">
        <v/>
      </c>
      <c r="N10" s="163" t="str">
        <v xml:space="preserve"> U. Wisc. Madison</v>
      </c>
      <c r="O10" s="156" t="str">
        <v/>
      </c>
      <c r="P10" s="151" t="str">
        <v>In McMurdo</v>
      </c>
      <c r="Q10" s="169" t="str">
        <v/>
      </c>
      <c r="R10" s="151" t="str">
        <v/>
      </c>
      <c r="S10" s="153" t="str">
        <v>In McMurdo</v>
      </c>
      <c r="T10" s="153" t="str">
        <v>-</v>
      </c>
      <c r="U10" s="153" t="str">
        <v>-</v>
      </c>
      <c r="V10" s="155" t="str">
        <v>In McMurdo</v>
      </c>
      <c r="W10" s="155" t="str">
        <v>-</v>
      </c>
      <c r="X10" s="155" t="str">
        <v>-</v>
      </c>
      <c r="Y10" s="92" t="str">
        <v>In McMurdo</v>
      </c>
      <c r="Z10" s="157" t="str">
        <v/>
      </c>
      <c r="AA10" s="163" t="str">
        <v>LC-130/SPoT</v>
      </c>
      <c r="AB10" s="156">
        <v>45275</v>
      </c>
      <c r="AC10" s="147" t="str">
        <v>No</v>
      </c>
      <c r="AD10" s="147" t="str">
        <v>In McMurdo</v>
      </c>
      <c r="AE10" s="147" t="str">
        <v>FY24 intra</v>
      </c>
      <c r="AF10" s="147" t="str">
        <v>D. Gibson</v>
      </c>
      <c r="AG10" s="147">
        <v>44477</v>
      </c>
      <c r="AH10" s="147" t="str">
        <v>I. McEwen</v>
      </c>
      <c r="AI10" s="147">
        <v>44477</v>
      </c>
      <c r="AJ10" s="147" t="str">
        <v>Bermed in McMurdo - SPOTSA on UNL flatrack</v>
      </c>
      <c r="AK10" s="147" t="str">
        <v/>
      </c>
      <c r="AL10" s="9"/>
      <c r="AM10" s="9"/>
      <c r="AN10" s="9"/>
    </row>
    <row r="11" spans="1:40" ht="44.1" hidden="1" customHeight="1">
      <c r="A11" s="25">
        <v>1.2</v>
      </c>
      <c r="B11" s="48" t="str">
        <v/>
      </c>
      <c r="C11" s="3" t="str">
        <v>Fuel Tower</v>
      </c>
      <c r="D11" s="3" t="str">
        <v xml:space="preserve">Bermed in McM - will require McM fork or crane support. </v>
      </c>
      <c r="E11" s="23">
        <v>96</v>
      </c>
      <c r="F11" s="23">
        <v>72</v>
      </c>
      <c r="G11" s="23">
        <v>120</v>
      </c>
      <c r="H11" s="23">
        <v>1</v>
      </c>
      <c r="I11" s="4">
        <v>480</v>
      </c>
      <c r="J11" s="4">
        <v>1500</v>
      </c>
      <c r="K11" s="4">
        <v>1500</v>
      </c>
      <c r="L11" s="4" t="str">
        <v>actual</v>
      </c>
      <c r="M11" s="170" t="str">
        <v/>
      </c>
      <c r="N11" s="163" t="str">
        <v xml:space="preserve"> U. Wisc. Madison</v>
      </c>
      <c r="O11" s="156" t="str">
        <v/>
      </c>
      <c r="P11" s="151" t="str">
        <v>In McMurdo</v>
      </c>
      <c r="Q11" s="169" t="str">
        <v>-</v>
      </c>
      <c r="R11" s="151" t="str">
        <v>-</v>
      </c>
      <c r="S11" s="153" t="str">
        <v>In McMurdo</v>
      </c>
      <c r="T11" s="153" t="str">
        <v>-</v>
      </c>
      <c r="U11" s="153" t="str">
        <v>-</v>
      </c>
      <c r="V11" s="155" t="str">
        <v>In McMurdo</v>
      </c>
      <c r="W11" s="155" t="str">
        <v>-</v>
      </c>
      <c r="X11" s="155" t="str">
        <v>-</v>
      </c>
      <c r="Y11" s="92" t="str">
        <v>In McMurdo</v>
      </c>
      <c r="Z11" s="157" t="str">
        <v/>
      </c>
      <c r="AA11" s="163" t="str">
        <v>LC-130/SPoT</v>
      </c>
      <c r="AB11" s="156">
        <v>44927</v>
      </c>
      <c r="AC11" s="147" t="str">
        <v>Yes</v>
      </c>
      <c r="AD11" s="147" t="str">
        <v>In McMurdo</v>
      </c>
      <c r="AE11" s="147" t="str">
        <v>FY23 intra</v>
      </c>
      <c r="AF11" s="147" t="str">
        <v>D. Gibson</v>
      </c>
      <c r="AG11" s="147">
        <v>44477</v>
      </c>
      <c r="AH11" s="147" t="str">
        <v>I. McEwen</v>
      </c>
      <c r="AI11" s="147">
        <v>44477</v>
      </c>
      <c r="AJ11" s="147" t="str">
        <v>Bermed in McMurdo - SPOTSA on UNL flatrack - overland shipment preferred due to complexities of air transport certification - can be laid on side once drained</v>
      </c>
      <c r="AK11" s="147" t="str">
        <v/>
      </c>
    </row>
    <row r="12" spans="1:40" ht="47.25" hidden="1">
      <c r="A12" s="25">
        <v>1.2</v>
      </c>
      <c r="B12" s="48" t="str">
        <v/>
      </c>
      <c r="C12" s="3" t="str">
        <v>HPU 1</v>
      </c>
      <c r="D12" s="3" t="str">
        <v>HPU 1 (University of Nebraska - Lincoln asset) - 40' container housing heating plant on ISO sled</v>
      </c>
      <c r="E12" s="23">
        <v>480</v>
      </c>
      <c r="F12" s="23">
        <v>96</v>
      </c>
      <c r="G12" s="23">
        <v>102</v>
      </c>
      <c r="H12" s="23">
        <v>1</v>
      </c>
      <c r="I12" s="4">
        <v>2720</v>
      </c>
      <c r="J12" s="4">
        <v>28000</v>
      </c>
      <c r="K12" s="4">
        <v>28000</v>
      </c>
      <c r="L12" s="4" t="str">
        <v>actual</v>
      </c>
      <c r="M12" s="170" t="str">
        <v/>
      </c>
      <c r="N12" s="163" t="str">
        <v xml:space="preserve"> U. Wisc. Madison</v>
      </c>
      <c r="O12" s="156" t="str">
        <v/>
      </c>
      <c r="P12" s="151" t="str">
        <v>In McMurdo</v>
      </c>
      <c r="Q12" s="169" t="str">
        <v/>
      </c>
      <c r="R12" s="151" t="str">
        <v/>
      </c>
      <c r="S12" s="153" t="str">
        <v>In McMurdo</v>
      </c>
      <c r="T12" s="153" t="str">
        <v>-</v>
      </c>
      <c r="U12" s="153" t="str">
        <v>-</v>
      </c>
      <c r="V12" s="155" t="str">
        <v>In McMurdo</v>
      </c>
      <c r="W12" s="155" t="str">
        <v>-</v>
      </c>
      <c r="X12" s="155" t="str">
        <v>-</v>
      </c>
      <c r="Y12" s="92" t="str">
        <v>In McMurdo</v>
      </c>
      <c r="Z12" s="157" t="str">
        <v/>
      </c>
      <c r="AA12" s="147" t="str">
        <v>SPoT</v>
      </c>
      <c r="AB12" s="156">
        <v>45292</v>
      </c>
      <c r="AC12" s="147" t="str">
        <v>Yes</v>
      </c>
      <c r="AD12" s="147" t="str">
        <v>In McMurdo</v>
      </c>
      <c r="AE12" s="147" t="str">
        <v>FY24 intra</v>
      </c>
      <c r="AF12" s="147" t="str">
        <v>D. Gibson</v>
      </c>
      <c r="AG12" s="147">
        <v>44477</v>
      </c>
      <c r="AH12" s="147" t="str">
        <v>I. McEwen</v>
      </c>
      <c r="AI12" s="147">
        <v>44477</v>
      </c>
      <c r="AJ12" s="147" t="str">
        <v xml:space="preserve">HPU 1 integration with Rodwell system required before drill season on it's own sled which will require evaluation and repair - Stored at SPOTSA </v>
      </c>
      <c r="AK12" s="147" t="str">
        <v/>
      </c>
    </row>
    <row r="13" spans="1:40" s="95" customFormat="1" ht="31.5" hidden="1" customHeight="1" thickBot="1">
      <c r="A13" s="53" t="str">
        <v/>
      </c>
      <c r="B13" s="53" t="str">
        <v/>
      </c>
      <c r="C13" s="54" t="str">
        <v>McMurdo totals:</v>
      </c>
      <c r="D13" s="55" t="str">
        <v/>
      </c>
      <c r="E13" s="44" t="str">
        <v/>
      </c>
      <c r="F13" s="44" t="str">
        <v/>
      </c>
      <c r="G13" s="44" t="str">
        <v>TEU=&gt;</v>
      </c>
      <c r="H13" s="56">
        <v>10.464415193160601</v>
      </c>
      <c r="I13" s="57">
        <v>9962.1232638888905</v>
      </c>
      <c r="J13" s="57" t="str">
        <v/>
      </c>
      <c r="K13" s="44">
        <v>121001</v>
      </c>
      <c r="L13" s="44" t="str">
        <v/>
      </c>
      <c r="M13" s="44" t="str">
        <v/>
      </c>
      <c r="N13" s="58" t="str">
        <v/>
      </c>
      <c r="O13" s="77" t="str">
        <v/>
      </c>
      <c r="P13" s="59" t="str">
        <v/>
      </c>
      <c r="Q13" s="77" t="str">
        <v/>
      </c>
      <c r="R13" s="60" t="str">
        <v/>
      </c>
      <c r="S13" s="59" t="str">
        <v/>
      </c>
      <c r="T13" s="60" t="str">
        <v/>
      </c>
      <c r="U13" s="60" t="str">
        <v/>
      </c>
      <c r="V13" s="59" t="str">
        <v/>
      </c>
      <c r="W13" s="60" t="str">
        <v/>
      </c>
      <c r="X13" s="60" t="str">
        <v/>
      </c>
      <c r="Y13" s="77" t="str">
        <v/>
      </c>
      <c r="Z13" s="60" t="str">
        <v/>
      </c>
      <c r="AA13" s="60" t="str">
        <v/>
      </c>
      <c r="AB13" s="77" t="str">
        <v/>
      </c>
      <c r="AC13" s="59" t="str">
        <v/>
      </c>
      <c r="AD13" s="77" t="str">
        <v/>
      </c>
      <c r="AE13" s="59" t="str">
        <v/>
      </c>
      <c r="AF13" s="59" t="str">
        <v/>
      </c>
      <c r="AG13" s="59" t="str">
        <v/>
      </c>
      <c r="AH13" s="59" t="str">
        <v/>
      </c>
      <c r="AI13" s="59" t="str">
        <v/>
      </c>
      <c r="AJ13" s="59" t="str">
        <v/>
      </c>
      <c r="AK13" s="59" t="str">
        <v/>
      </c>
      <c r="AL13" s="11"/>
      <c r="AM13" s="11"/>
      <c r="AN13" s="11"/>
    </row>
    <row r="14" spans="1:40" ht="63">
      <c r="A14" s="24">
        <v>1.2</v>
      </c>
      <c r="B14" s="50" t="str">
        <v/>
      </c>
      <c r="C14" s="17" t="str">
        <v>Container Ski Stack (comprised of 5 sleds) -  currently staged in Pt. Hueneme</v>
      </c>
      <c r="D14" s="17" t="str">
        <v>Five sets of aluminum skis for 20' containers - stacked. Aluminum skis for drill containers. Required onsite for local movement of Gens and PDM.</v>
      </c>
      <c r="E14" s="22">
        <v>240</v>
      </c>
      <c r="F14" s="22">
        <v>96</v>
      </c>
      <c r="G14" s="22">
        <v>96</v>
      </c>
      <c r="H14" s="22">
        <v>1</v>
      </c>
      <c r="I14" s="22">
        <v>1280</v>
      </c>
      <c r="J14" s="22">
        <v>4255</v>
      </c>
      <c r="K14" s="4">
        <v>4255</v>
      </c>
      <c r="L14" s="22" t="str">
        <v>actual</v>
      </c>
      <c r="M14" s="22" t="str">
        <v/>
      </c>
      <c r="N14" s="24" t="str">
        <v xml:space="preserve"> U. Wisc. Madison</v>
      </c>
      <c r="O14" s="100" t="str">
        <v/>
      </c>
      <c r="P14" s="151" t="str">
        <v>Already at PTH</v>
      </c>
      <c r="Q14" s="98">
        <v>44211</v>
      </c>
      <c r="R14" s="151" t="str">
        <v>Truck</v>
      </c>
      <c r="S14" s="152" t="str">
        <v>PTH - MCM</v>
      </c>
      <c r="T14" s="12" t="str">
        <v/>
      </c>
      <c r="U14" s="153" t="str">
        <v>USAP Vessel</v>
      </c>
      <c r="V14" s="154" t="str">
        <v>USAP Vessel</v>
      </c>
      <c r="W14" s="155" t="str">
        <v>-</v>
      </c>
      <c r="X14" s="155" t="str">
        <v>-</v>
      </c>
      <c r="Y14" s="104">
        <v>44598</v>
      </c>
      <c r="Z14" s="157" t="str">
        <v/>
      </c>
      <c r="AA14" s="163" t="str">
        <v>LC-130/SPoT</v>
      </c>
      <c r="AB14" s="156">
        <v>44910</v>
      </c>
      <c r="AC14" s="147" t="str">
        <v>No*</v>
      </c>
      <c r="AD14" s="147" t="str">
        <v>FY22 inter</v>
      </c>
      <c r="AE14" s="147" t="str">
        <v>FY23 intra</v>
      </c>
      <c r="AF14" s="147" t="str">
        <v>D. Gibson</v>
      </c>
      <c r="AG14" s="156">
        <v>44477</v>
      </c>
      <c r="AH14" s="147" t="str">
        <v>I. McEwen</v>
      </c>
      <c r="AI14" s="156">
        <v>44477</v>
      </c>
      <c r="AJ14" s="147" t="str">
        <v>*While this shipment is not on the critical path additional ASC crane support will be required to overcome delayed arrival or sleds furnished from the South Pole inventory</v>
      </c>
      <c r="AK14" s="147" t="str">
        <v/>
      </c>
    </row>
    <row r="15" spans="1:40" ht="47.25" hidden="1">
      <c r="A15" s="10">
        <v>1.2</v>
      </c>
      <c r="B15" s="50" t="str">
        <v/>
      </c>
      <c r="C15" s="14" t="str">
        <v>Generator Intake Hood - currently staged in Pt. Hueneme</v>
      </c>
      <c r="D15" s="14" t="str">
        <v>Light weight large volume sheet metal stacks for generator ventilation</v>
      </c>
      <c r="E15" s="4">
        <v>174</v>
      </c>
      <c r="F15" s="4">
        <v>53</v>
      </c>
      <c r="G15" s="4">
        <v>96</v>
      </c>
      <c r="H15" s="4">
        <v>3</v>
      </c>
      <c r="I15" s="22">
        <v>1537</v>
      </c>
      <c r="J15" s="22">
        <v>586.66666666666663</v>
      </c>
      <c r="K15" s="4">
        <v>1760</v>
      </c>
      <c r="L15" s="22" t="str">
        <v>actual</v>
      </c>
      <c r="M15" s="168" t="str">
        <v/>
      </c>
      <c r="N15" s="163" t="str">
        <v xml:space="preserve"> U. Wisc. Madison</v>
      </c>
      <c r="O15" s="156" t="str">
        <v/>
      </c>
      <c r="P15" s="151" t="str">
        <v>Already at PTH</v>
      </c>
      <c r="Q15" s="98">
        <v>44159</v>
      </c>
      <c r="R15" s="151" t="str">
        <v>Truck</v>
      </c>
      <c r="S15" s="152" t="str">
        <v>PTH - MCM</v>
      </c>
      <c r="T15" s="12" t="str">
        <v/>
      </c>
      <c r="U15" s="153" t="str">
        <v>USAP Vessel</v>
      </c>
      <c r="V15" s="154" t="str">
        <v>USAP Vessel</v>
      </c>
      <c r="W15" s="155" t="str">
        <v>-</v>
      </c>
      <c r="X15" s="155" t="str">
        <v>-</v>
      </c>
      <c r="Y15" s="104">
        <v>44963</v>
      </c>
      <c r="Z15" s="157" t="str">
        <v/>
      </c>
      <c r="AA15" s="147" t="str">
        <v>LC-130/SPoT</v>
      </c>
      <c r="AB15" s="156">
        <v>45292</v>
      </c>
      <c r="AC15" s="147" t="str">
        <v>Yes</v>
      </c>
      <c r="AD15" s="147" t="str">
        <v>FY23 inter</v>
      </c>
      <c r="AE15" s="147" t="str">
        <v>FY24 intra</v>
      </c>
      <c r="AF15" s="61" t="str">
        <v>D. Gibson</v>
      </c>
      <c r="AG15" s="61">
        <v>44477</v>
      </c>
      <c r="AH15" s="61" t="str">
        <v>I. McEwen</v>
      </c>
      <c r="AI15" s="61">
        <v>44477</v>
      </c>
      <c r="AJ15" s="147" t="str">
        <v/>
      </c>
      <c r="AK15" s="147" t="str">
        <v/>
      </c>
    </row>
    <row r="16" spans="1:40" ht="47.25" hidden="1">
      <c r="A16" s="10">
        <v>1.2</v>
      </c>
      <c r="B16" s="50" t="str">
        <v/>
      </c>
      <c r="C16" s="14" t="str">
        <v>Generator Discharge Hoods - currently staged in Pt. Hueneme</v>
      </c>
      <c r="D16" s="14" t="str">
        <v>Light weight large volume sheet metal stacks for generator ventilation</v>
      </c>
      <c r="E16" s="4">
        <v>108</v>
      </c>
      <c r="F16" s="4">
        <v>53</v>
      </c>
      <c r="G16" s="4">
        <v>60</v>
      </c>
      <c r="H16" s="4">
        <v>2</v>
      </c>
      <c r="I16" s="22">
        <v>397.5</v>
      </c>
      <c r="J16" s="22">
        <v>1210</v>
      </c>
      <c r="K16" s="4">
        <v>2420</v>
      </c>
      <c r="L16" s="22" t="str">
        <v>actual</v>
      </c>
      <c r="M16" s="168" t="str">
        <v/>
      </c>
      <c r="N16" s="163" t="str">
        <v xml:space="preserve"> U. Wisc. Madison</v>
      </c>
      <c r="O16" s="156" t="str">
        <v/>
      </c>
      <c r="P16" s="151" t="str">
        <v>Already at PTH</v>
      </c>
      <c r="Q16" s="98">
        <v>44159</v>
      </c>
      <c r="R16" s="151" t="str">
        <v>Truck</v>
      </c>
      <c r="S16" s="152" t="str">
        <v>PTH - MCM</v>
      </c>
      <c r="T16" s="12" t="str">
        <v/>
      </c>
      <c r="U16" s="153" t="str">
        <v>USAP Vessel</v>
      </c>
      <c r="V16" s="154" t="str">
        <v>USAP Vessel</v>
      </c>
      <c r="W16" s="155" t="str">
        <v>-</v>
      </c>
      <c r="X16" s="155" t="str">
        <v>-</v>
      </c>
      <c r="Y16" s="104">
        <v>44963</v>
      </c>
      <c r="Z16" s="157" t="str">
        <v/>
      </c>
      <c r="AA16" s="147" t="str">
        <v>LC-130/SPoT</v>
      </c>
      <c r="AB16" s="156">
        <v>45292</v>
      </c>
      <c r="AC16" s="147" t="str">
        <v>Yes</v>
      </c>
      <c r="AD16" s="147" t="str">
        <v>FY23 inter</v>
      </c>
      <c r="AE16" s="147" t="str">
        <v>FY24 intra</v>
      </c>
      <c r="AF16" s="61" t="str">
        <v>D. Gibson</v>
      </c>
      <c r="AG16" s="61">
        <v>44477</v>
      </c>
      <c r="AH16" s="61" t="str">
        <v>I. McEwen</v>
      </c>
      <c r="AI16" s="61">
        <v>44477</v>
      </c>
      <c r="AJ16" s="147" t="str">
        <v/>
      </c>
      <c r="AK16" s="147" t="str">
        <v/>
      </c>
    </row>
    <row r="17" spans="1:40" ht="34.35" hidden="1" customHeight="1">
      <c r="A17" s="10">
        <v>1.2</v>
      </c>
      <c r="B17" s="50" t="str">
        <v/>
      </c>
      <c r="C17" s="17" t="str">
        <v>Drill Hose  - currently staged in Pt. Hueneme</v>
      </c>
      <c r="D17" s="14" t="str">
        <v>Drill hose - 9 Spools - 348 cf / 3532 lbs each - Shipped from Italy</v>
      </c>
      <c r="E17" s="4">
        <v>92</v>
      </c>
      <c r="F17" s="4">
        <v>92</v>
      </c>
      <c r="G17" s="4">
        <v>70.5</v>
      </c>
      <c r="H17" s="4">
        <v>9</v>
      </c>
      <c r="I17" s="22">
        <v>3107.875</v>
      </c>
      <c r="J17" s="22">
        <v>3531.5555555555557</v>
      </c>
      <c r="K17" s="4">
        <v>31784</v>
      </c>
      <c r="L17" s="22" t="str">
        <v>actual</v>
      </c>
      <c r="M17" s="168" t="str">
        <v/>
      </c>
      <c r="N17" s="163" t="str">
        <v xml:space="preserve"> U. Wisc. Madison</v>
      </c>
      <c r="O17" s="156" t="str">
        <v/>
      </c>
      <c r="P17" s="151" t="str">
        <v>Already at PTH</v>
      </c>
      <c r="Q17" s="98">
        <v>44058</v>
      </c>
      <c r="R17" s="151" t="str">
        <v>Truck</v>
      </c>
      <c r="S17" s="152" t="str">
        <v>PTH - MCM</v>
      </c>
      <c r="T17" s="12" t="str">
        <v/>
      </c>
      <c r="U17" s="153" t="str">
        <v>USAP Vessel</v>
      </c>
      <c r="V17" s="154" t="str">
        <v>USAP Vessel</v>
      </c>
      <c r="W17" s="155" t="str">
        <v>-</v>
      </c>
      <c r="X17" s="155" t="str">
        <v>-</v>
      </c>
      <c r="Y17" s="104">
        <v>44963</v>
      </c>
      <c r="Z17" s="157" t="str">
        <v/>
      </c>
      <c r="AA17" s="163" t="str">
        <v>LC-130/SPoT</v>
      </c>
      <c r="AB17" s="156">
        <v>45292</v>
      </c>
      <c r="AC17" s="147" t="str">
        <v>Yes</v>
      </c>
      <c r="AD17" s="147" t="str">
        <v>FY23 inter</v>
      </c>
      <c r="AE17" s="147" t="str">
        <v>FY24 intra</v>
      </c>
      <c r="AF17" s="61" t="str">
        <v>D. Gibson</v>
      </c>
      <c r="AG17" s="61">
        <v>44477</v>
      </c>
      <c r="AH17" s="61" t="str">
        <v>I. McEwen</v>
      </c>
      <c r="AI17" s="61">
        <v>44477</v>
      </c>
      <c r="AJ17" s="147" t="str">
        <v>Hose to be installed on Main Supply Hose Reel upon arrival at Pole</v>
      </c>
      <c r="AK17" s="147" t="str">
        <v/>
      </c>
    </row>
    <row r="18" spans="1:40" ht="34.35" hidden="1" customHeight="1">
      <c r="A18" s="10">
        <v>1.2</v>
      </c>
      <c r="B18" s="50" t="str">
        <v/>
      </c>
      <c r="C18" s="17" t="str">
        <v>Drill Hose  - currently staged in Pt. Hueneme</v>
      </c>
      <c r="D18" s="14" t="str">
        <v>Drill hose - 3 Spools - 348 cf / 5001 lbs each - Shipped from PSL</v>
      </c>
      <c r="E18" s="4">
        <v>92</v>
      </c>
      <c r="F18" s="4">
        <v>92</v>
      </c>
      <c r="G18" s="4">
        <v>70.5</v>
      </c>
      <c r="H18" s="4">
        <v>3</v>
      </c>
      <c r="I18" s="22">
        <v>1035.9583333333335</v>
      </c>
      <c r="J18" s="22">
        <v>5001</v>
      </c>
      <c r="K18" s="4">
        <v>15003</v>
      </c>
      <c r="L18" s="22" t="str">
        <v>actual</v>
      </c>
      <c r="M18" s="168" t="str">
        <v/>
      </c>
      <c r="N18" s="163" t="str">
        <v xml:space="preserve"> U. Wisc. Madison</v>
      </c>
      <c r="O18" s="156" t="str">
        <v/>
      </c>
      <c r="P18" s="151" t="str">
        <v>Already at PTH</v>
      </c>
      <c r="Q18" s="98">
        <v>44211</v>
      </c>
      <c r="R18" s="151" t="str">
        <v>Truck</v>
      </c>
      <c r="S18" s="152" t="str">
        <v>PTH - MCM</v>
      </c>
      <c r="T18" s="12" t="str">
        <v/>
      </c>
      <c r="U18" s="153" t="str">
        <v>USAP Vessel</v>
      </c>
      <c r="V18" s="154" t="str">
        <v>USAP Vessel</v>
      </c>
      <c r="W18" s="155" t="str">
        <v>-</v>
      </c>
      <c r="X18" s="155" t="str">
        <v>-</v>
      </c>
      <c r="Y18" s="104">
        <v>44963</v>
      </c>
      <c r="Z18" s="157" t="str">
        <v/>
      </c>
      <c r="AA18" s="163" t="str">
        <v>LC-130/SPoT</v>
      </c>
      <c r="AB18" s="156">
        <v>45292</v>
      </c>
      <c r="AC18" s="147" t="str">
        <v>Yes</v>
      </c>
      <c r="AD18" s="147" t="str">
        <v>FY23 inter</v>
      </c>
      <c r="AE18" s="147" t="str">
        <v>FY24 intra</v>
      </c>
      <c r="AF18" s="61" t="str">
        <v>D. Gibson</v>
      </c>
      <c r="AG18" s="61">
        <v>44477</v>
      </c>
      <c r="AH18" s="61" t="str">
        <v>I. McEwen</v>
      </c>
      <c r="AI18" s="61">
        <v>44477</v>
      </c>
      <c r="AJ18" s="147" t="str">
        <v>Hose to be installed on Main Supply Hose Reel upon arrival at Pole</v>
      </c>
      <c r="AK18" s="147" t="str">
        <v/>
      </c>
    </row>
    <row r="19" spans="1:40" s="95" customFormat="1" ht="53.1" hidden="1" customHeight="1" thickBot="1">
      <c r="A19" s="53" t="str">
        <v/>
      </c>
      <c r="B19" s="53" t="str">
        <v/>
      </c>
      <c r="C19" s="54" t="str">
        <v>Pt. Hueneme totals:</v>
      </c>
      <c r="D19" s="62" t="str">
        <v/>
      </c>
      <c r="E19" s="63" t="str">
        <v/>
      </c>
      <c r="F19" s="64" t="str">
        <v/>
      </c>
      <c r="G19" s="44" t="str">
        <v>TEU=&gt;</v>
      </c>
      <c r="H19" s="63">
        <v>7.7293417366946793</v>
      </c>
      <c r="I19" s="57">
        <v>7358.3333333333339</v>
      </c>
      <c r="J19" s="57" t="str">
        <v/>
      </c>
      <c r="K19" s="58">
        <v>55222</v>
      </c>
      <c r="L19" s="58" t="str">
        <v/>
      </c>
      <c r="M19" s="58" t="str">
        <v/>
      </c>
      <c r="N19" s="58" t="str">
        <v/>
      </c>
      <c r="O19" s="77" t="str">
        <v/>
      </c>
      <c r="P19" s="59" t="str">
        <v/>
      </c>
      <c r="Q19" s="77" t="str">
        <v/>
      </c>
      <c r="R19" s="60" t="str">
        <v/>
      </c>
      <c r="S19" s="59" t="str">
        <v/>
      </c>
      <c r="T19" s="60" t="str">
        <v/>
      </c>
      <c r="U19" s="60" t="str">
        <v/>
      </c>
      <c r="V19" s="59" t="str">
        <v/>
      </c>
      <c r="W19" s="60" t="str">
        <v/>
      </c>
      <c r="X19" s="60" t="str">
        <v/>
      </c>
      <c r="Y19" s="77" t="str">
        <v/>
      </c>
      <c r="Z19" s="60" t="str">
        <v/>
      </c>
      <c r="AA19" s="60" t="str">
        <v/>
      </c>
      <c r="AB19" s="77" t="str">
        <v/>
      </c>
      <c r="AC19" s="59" t="str">
        <v/>
      </c>
      <c r="AD19" s="77" t="str">
        <v/>
      </c>
      <c r="AE19" s="59" t="str">
        <v/>
      </c>
      <c r="AF19" s="59" t="str">
        <v/>
      </c>
      <c r="AG19" s="59" t="str">
        <v/>
      </c>
      <c r="AH19" s="59" t="str">
        <v/>
      </c>
      <c r="AI19" s="59" t="str">
        <v/>
      </c>
      <c r="AJ19" s="59" t="str">
        <v/>
      </c>
      <c r="AK19" s="59" t="str">
        <v/>
      </c>
      <c r="AL19" s="11"/>
      <c r="AM19" s="11"/>
      <c r="AN19" s="11"/>
    </row>
    <row r="20" spans="1:40" ht="39.75" customHeight="1">
      <c r="A20" s="24">
        <v>1.2</v>
      </c>
      <c r="B20" s="50" t="str">
        <v/>
      </c>
      <c r="C20" s="17" t="str">
        <v>8' Refit Container</v>
      </c>
      <c r="D20" s="17" t="str">
        <v>Priority refit materials including tools, flowmeter assemblies, motor drive installation kits, hardware, fittings, sensors, &amp; consumables</v>
      </c>
      <c r="E20" s="22">
        <v>96</v>
      </c>
      <c r="F20" s="22">
        <v>86</v>
      </c>
      <c r="G20" s="22">
        <v>96</v>
      </c>
      <c r="H20" s="22">
        <v>1</v>
      </c>
      <c r="I20" s="22">
        <v>458.66666666666669</v>
      </c>
      <c r="J20" s="22">
        <v>5600</v>
      </c>
      <c r="K20" s="4">
        <v>5600</v>
      </c>
      <c r="L20" s="158" t="str">
        <v>estimated</v>
      </c>
      <c r="M20" s="158" t="str">
        <v/>
      </c>
      <c r="N20" s="157" t="str">
        <v xml:space="preserve"> U. Wisc. Madison</v>
      </c>
      <c r="O20" s="162" t="str">
        <v/>
      </c>
      <c r="P20" s="160" t="str">
        <v>UWM - PTH</v>
      </c>
      <c r="Q20" s="169">
        <v>44515</v>
      </c>
      <c r="R20" s="151" t="str">
        <v xml:space="preserve"> Truck</v>
      </c>
      <c r="S20" s="152" t="str">
        <v>PTH - MCM</v>
      </c>
      <c r="T20" s="161" t="str">
        <v/>
      </c>
      <c r="U20" s="47" t="str">
        <v>USAP Vessel</v>
      </c>
      <c r="V20" s="154" t="str">
        <v>USAP Vessel</v>
      </c>
      <c r="W20" s="155" t="str">
        <v/>
      </c>
      <c r="X20" s="155" t="str">
        <v>-</v>
      </c>
      <c r="Y20" s="104">
        <v>44598</v>
      </c>
      <c r="Z20" s="157" t="str">
        <v/>
      </c>
      <c r="AA20" s="147" t="str">
        <v>LC-130</v>
      </c>
      <c r="AB20" s="156">
        <v>44880</v>
      </c>
      <c r="AC20" s="147" t="str">
        <v>Yes</v>
      </c>
      <c r="AD20" s="147" t="str">
        <v>FY22 inter</v>
      </c>
      <c r="AE20" s="147" t="str">
        <v>FY23 intra</v>
      </c>
      <c r="AF20" s="61" t="str">
        <v>D. Gibson</v>
      </c>
      <c r="AG20" s="156">
        <v>44477</v>
      </c>
      <c r="AH20" s="61" t="str">
        <v>I. McEwen</v>
      </c>
      <c r="AI20" s="322">
        <v>44477</v>
      </c>
      <c r="AJ20" s="147" t="str">
        <v>8' container moves with contents by LC130 or is broken down for movement by Basler</v>
      </c>
      <c r="AK20" s="61" t="str">
        <v/>
      </c>
    </row>
    <row r="21" spans="1:40" ht="47.25" customHeight="1">
      <c r="A21" s="24">
        <v>1.2</v>
      </c>
      <c r="B21" s="50" t="str">
        <v/>
      </c>
      <c r="C21" s="17" t="str">
        <v>20' Refit Container A</v>
      </c>
      <c r="D21" s="17" t="str">
        <v>Refit materials incl. submersible pumps, hardware, filtration components, fall arrest towers, tools, &amp; hose crimper</v>
      </c>
      <c r="E21" s="22">
        <v>240</v>
      </c>
      <c r="F21" s="22">
        <v>96</v>
      </c>
      <c r="G21" s="22">
        <v>102</v>
      </c>
      <c r="H21" s="22">
        <v>1</v>
      </c>
      <c r="I21" s="22">
        <v>1360</v>
      </c>
      <c r="J21" s="22">
        <v>17500</v>
      </c>
      <c r="K21" s="4">
        <v>17500</v>
      </c>
      <c r="L21" s="158" t="str">
        <v>estimated</v>
      </c>
      <c r="M21" s="158" t="str">
        <v/>
      </c>
      <c r="N21" s="157" t="str">
        <v xml:space="preserve"> U. Wisc. Madison</v>
      </c>
      <c r="O21" s="162" t="str">
        <v/>
      </c>
      <c r="P21" s="160" t="str">
        <v>UWM - PTH</v>
      </c>
      <c r="Q21" s="169">
        <v>44515</v>
      </c>
      <c r="R21" s="151" t="str">
        <v xml:space="preserve"> Truck</v>
      </c>
      <c r="S21" s="152" t="str">
        <v>PTH - MCM</v>
      </c>
      <c r="T21" s="161" t="str">
        <v/>
      </c>
      <c r="U21" s="47" t="str">
        <v>USAP Vessel</v>
      </c>
      <c r="V21" s="154" t="str">
        <v>USAP Vessel</v>
      </c>
      <c r="W21" s="155" t="str">
        <v/>
      </c>
      <c r="X21" s="155" t="str">
        <v>-</v>
      </c>
      <c r="Y21" s="104">
        <v>44598</v>
      </c>
      <c r="Z21" s="157" t="str">
        <v/>
      </c>
      <c r="AA21" s="147" t="str">
        <v>LC-130/SPoT</v>
      </c>
      <c r="AB21" s="156">
        <v>44896</v>
      </c>
      <c r="AC21" s="147" t="str">
        <v>Yes</v>
      </c>
      <c r="AD21" s="147" t="str">
        <v>FY22 inter</v>
      </c>
      <c r="AE21" s="147" t="str">
        <v>FY23 intra</v>
      </c>
      <c r="AF21" s="147" t="str">
        <v>D. Gibson</v>
      </c>
      <c r="AG21" s="156">
        <v>44477</v>
      </c>
      <c r="AH21" s="147" t="str">
        <v>I. McEwen</v>
      </c>
      <c r="AI21" s="156">
        <v>44477</v>
      </c>
      <c r="AJ21" s="147" t="str">
        <v>For air shipment container contents will need to be unloaded and palletized</v>
      </c>
      <c r="AK21" s="147" t="str">
        <v/>
      </c>
    </row>
    <row r="22" spans="1:40" ht="47.25">
      <c r="A22" s="24">
        <v>1.2</v>
      </c>
      <c r="B22" s="50" t="str">
        <v/>
      </c>
      <c r="C22" s="17" t="str">
        <v>20' Refit Container B</v>
      </c>
      <c r="D22" s="17" t="str">
        <v>Bulky materials incl. cable trays, vertical turbine pumps, vertical turbine pump motors, ladders, water tank doghouse/railing materials, 287 forks, generator parts, TU20 shaft, &amp; drill weight stack</v>
      </c>
      <c r="E22" s="22">
        <v>240</v>
      </c>
      <c r="F22" s="22">
        <v>96</v>
      </c>
      <c r="G22" s="22">
        <v>102</v>
      </c>
      <c r="H22" s="22">
        <v>1</v>
      </c>
      <c r="I22" s="22">
        <v>1360</v>
      </c>
      <c r="J22" s="22">
        <v>15500</v>
      </c>
      <c r="K22" s="4">
        <v>15500</v>
      </c>
      <c r="L22" s="22" t="str">
        <v>estimated</v>
      </c>
      <c r="M22" s="158" t="str">
        <v/>
      </c>
      <c r="N22" s="157" t="str">
        <v xml:space="preserve"> U. Wisc. Madison</v>
      </c>
      <c r="O22" s="162" t="str">
        <v/>
      </c>
      <c r="P22" s="160" t="str">
        <v>UWM - PTH</v>
      </c>
      <c r="Q22" s="169">
        <v>44515</v>
      </c>
      <c r="R22" s="151" t="str">
        <v>Truck</v>
      </c>
      <c r="S22" s="152" t="str">
        <v>PTH - MCM</v>
      </c>
      <c r="T22" s="153" t="str">
        <v/>
      </c>
      <c r="U22" s="47" t="str">
        <v>USAP Vessel</v>
      </c>
      <c r="V22" s="154" t="str">
        <v>USAP Vessel</v>
      </c>
      <c r="W22" s="155" t="str">
        <v/>
      </c>
      <c r="X22" s="155" t="str">
        <v>-</v>
      </c>
      <c r="Y22" s="104">
        <v>44598</v>
      </c>
      <c r="Z22" s="157" t="str">
        <v/>
      </c>
      <c r="AA22" s="147" t="str">
        <v>LC-130/SPoT</v>
      </c>
      <c r="AB22" s="156">
        <v>44910</v>
      </c>
      <c r="AC22" s="147" t="str">
        <v>Yes</v>
      </c>
      <c r="AD22" s="147" t="str">
        <v>FY22 inter</v>
      </c>
      <c r="AE22" s="147" t="str">
        <v>FY23 intra</v>
      </c>
      <c r="AF22" s="147" t="str">
        <v>D. Gibson</v>
      </c>
      <c r="AG22" s="156">
        <v>44477</v>
      </c>
      <c r="AH22" s="147" t="str">
        <v>I. McEwen</v>
      </c>
      <c r="AI22" s="156">
        <v>44477</v>
      </c>
      <c r="AJ22" s="147" t="str">
        <v>For air shipment container contents will need to be unloaded and palletized</v>
      </c>
      <c r="AK22" s="147" t="str">
        <v/>
      </c>
    </row>
    <row r="23" spans="1:40" ht="79.5" customHeight="1">
      <c r="A23" s="24">
        <v>1.2</v>
      </c>
      <c r="B23" s="50" t="str">
        <v/>
      </c>
      <c r="C23" s="17" t="str">
        <v>ARA Trailer</v>
      </c>
      <c r="D23" s="1" t="str">
        <v>Enclosed trailer on skis housing 35kw generator</v>
      </c>
      <c r="E23" s="158">
        <v>192</v>
      </c>
      <c r="F23" s="158">
        <v>96</v>
      </c>
      <c r="G23" s="158">
        <v>88</v>
      </c>
      <c r="H23" s="22">
        <v>1</v>
      </c>
      <c r="I23" s="22">
        <v>938.66666666666663</v>
      </c>
      <c r="J23" s="22">
        <v>4860</v>
      </c>
      <c r="K23" s="4">
        <v>4860</v>
      </c>
      <c r="L23" s="22" t="str">
        <v>actual</v>
      </c>
      <c r="M23" s="22" t="str">
        <v>FLAMMABLE liquid power engine</v>
      </c>
      <c r="N23" s="24" t="str">
        <v xml:space="preserve"> U. Wisc. Madison</v>
      </c>
      <c r="O23" s="100" t="str">
        <v/>
      </c>
      <c r="P23" s="160" t="str">
        <v>UWM - PTH</v>
      </c>
      <c r="Q23" s="169">
        <v>44515</v>
      </c>
      <c r="R23" s="151" t="str">
        <v xml:space="preserve"> Truck</v>
      </c>
      <c r="S23" s="152" t="str">
        <v>PTH - MCM</v>
      </c>
      <c r="T23" s="161" t="str">
        <v/>
      </c>
      <c r="U23" s="153" t="str">
        <v>USAP Vessel</v>
      </c>
      <c r="V23" s="154" t="str">
        <v>USAP Vessel</v>
      </c>
      <c r="W23" s="155" t="str">
        <v/>
      </c>
      <c r="X23" s="155" t="str">
        <v>-</v>
      </c>
      <c r="Y23" s="104">
        <v>44598</v>
      </c>
      <c r="Z23" s="157" t="str">
        <v/>
      </c>
      <c r="AA23" s="147" t="str">
        <v>LC-130/SPoT</v>
      </c>
      <c r="AB23" s="156">
        <v>44910</v>
      </c>
      <c r="AC23" s="147" t="str">
        <v>Yes*</v>
      </c>
      <c r="AD23" s="147" t="str">
        <v>FY22 inter</v>
      </c>
      <c r="AE23" s="147" t="str">
        <v>FY23 intra</v>
      </c>
      <c r="AF23" s="61" t="str">
        <v>D. Gibson</v>
      </c>
      <c r="AG23" s="156">
        <v>44477</v>
      </c>
      <c r="AH23" s="61" t="str">
        <v>I. McEwen</v>
      </c>
      <c r="AI23" s="322">
        <v>44477</v>
      </c>
      <c r="AJ23" s="147" t="str">
        <v>*If this shipment is delayed 480 volt power generation support will be required in FW YR 1 by the contractor. Aside from the CRREL generator (far larger than required with high fuel burn rate) the capacity does not currently exist at the Pole.</v>
      </c>
      <c r="AK23" s="61" t="str">
        <v/>
      </c>
    </row>
    <row r="24" spans="1:40" ht="36.75" customHeight="1">
      <c r="A24" s="24">
        <v>1.2</v>
      </c>
      <c r="B24" s="50" t="str">
        <v/>
      </c>
      <c r="C24" s="17" t="str">
        <v>Return Water Cable Reel (RWCR)</v>
      </c>
      <c r="D24" s="17" t="str">
        <v>Smaller reel - can fit in 20' container. Required onsite in FY23 for final integration and pre-drill activites</v>
      </c>
      <c r="E24" s="158">
        <v>112</v>
      </c>
      <c r="F24" s="158">
        <v>80</v>
      </c>
      <c r="G24" s="158">
        <v>80</v>
      </c>
      <c r="H24" s="22">
        <v>1</v>
      </c>
      <c r="I24" s="22">
        <v>414.81481481481484</v>
      </c>
      <c r="J24" s="22">
        <v>4000</v>
      </c>
      <c r="K24" s="4">
        <v>4000</v>
      </c>
      <c r="L24" s="158" t="str">
        <v>actual</v>
      </c>
      <c r="M24" s="158" t="str">
        <v/>
      </c>
      <c r="N24" s="157" t="str">
        <v xml:space="preserve"> U. Wisc. Madison</v>
      </c>
      <c r="O24" s="162" t="str">
        <v/>
      </c>
      <c r="P24" s="160" t="str">
        <v>UWM - PTH</v>
      </c>
      <c r="Q24" s="169">
        <v>44515</v>
      </c>
      <c r="R24" s="151" t="str">
        <v xml:space="preserve"> Truck</v>
      </c>
      <c r="S24" s="152" t="str">
        <v>PTH - MCM</v>
      </c>
      <c r="T24" s="161" t="str">
        <v/>
      </c>
      <c r="U24" s="47" t="str">
        <v>USAP Vessel</v>
      </c>
      <c r="V24" s="154" t="str">
        <v>USAP Vessel</v>
      </c>
      <c r="W24" s="155" t="str">
        <v/>
      </c>
      <c r="X24" s="155" t="str">
        <v>-</v>
      </c>
      <c r="Y24" s="104">
        <v>44598</v>
      </c>
      <c r="Z24" s="157" t="str">
        <v/>
      </c>
      <c r="AA24" s="147" t="str">
        <v>LC-130/SPoT</v>
      </c>
      <c r="AB24" s="156">
        <v>44927</v>
      </c>
      <c r="AC24" s="147" t="str">
        <v>Yes</v>
      </c>
      <c r="AD24" s="147" t="str">
        <v>FY22 inter</v>
      </c>
      <c r="AE24" s="147" t="str">
        <v>FY23 intra</v>
      </c>
      <c r="AF24" s="61" t="str">
        <v>D. Gibson</v>
      </c>
      <c r="AG24" s="156">
        <v>44477</v>
      </c>
      <c r="AH24" s="61" t="str">
        <v>I. McEwen</v>
      </c>
      <c r="AI24" s="322">
        <v>44477</v>
      </c>
      <c r="AJ24" s="147" t="str">
        <v>Weight from Gen 1 shipment information see picture</v>
      </c>
      <c r="AK24" s="61" t="str">
        <v/>
      </c>
    </row>
    <row r="25" spans="1:40" ht="27.75" customHeight="1">
      <c r="A25" s="24">
        <v>1.2</v>
      </c>
      <c r="B25" s="50" t="str">
        <v/>
      </c>
      <c r="C25" s="17" t="str">
        <v>Main Cable Reel  (MCR)</v>
      </c>
      <c r="D25" s="17" t="str">
        <v xml:space="preserve">Required onsite in FY23 for final integration and pre-drill activites. Large cable reel - will require flat rack on vessel             </v>
      </c>
      <c r="E25" s="158">
        <v>140</v>
      </c>
      <c r="F25" s="158">
        <v>96</v>
      </c>
      <c r="G25" s="158">
        <v>95</v>
      </c>
      <c r="H25" s="22">
        <v>1</v>
      </c>
      <c r="I25" s="22">
        <v>738.88888888888891</v>
      </c>
      <c r="J25" s="22">
        <v>12500</v>
      </c>
      <c r="K25" s="4">
        <v>12500</v>
      </c>
      <c r="L25" s="158" t="str">
        <v>actual</v>
      </c>
      <c r="M25" s="158" t="str">
        <v/>
      </c>
      <c r="N25" s="157" t="str">
        <v xml:space="preserve"> U. Wisc. Madison</v>
      </c>
      <c r="O25" s="162" t="str">
        <v/>
      </c>
      <c r="P25" s="160" t="str">
        <v>UWM - PTH</v>
      </c>
      <c r="Q25" s="169">
        <v>44515</v>
      </c>
      <c r="R25" s="151" t="str">
        <v xml:space="preserve"> Truck</v>
      </c>
      <c r="S25" s="152" t="str">
        <v>PTH - MCM</v>
      </c>
      <c r="T25" s="161" t="str">
        <v/>
      </c>
      <c r="U25" s="47" t="str">
        <v>USAP Vessel</v>
      </c>
      <c r="V25" s="154" t="str">
        <v>USAP Vessel</v>
      </c>
      <c r="W25" s="155" t="str">
        <v/>
      </c>
      <c r="X25" s="155" t="str">
        <v>-</v>
      </c>
      <c r="Y25" s="104">
        <v>44598</v>
      </c>
      <c r="Z25" s="157" t="str">
        <v/>
      </c>
      <c r="AA25" s="147" t="str">
        <v>LC-130/SPoT</v>
      </c>
      <c r="AB25" s="156">
        <v>44927</v>
      </c>
      <c r="AC25" s="147" t="str">
        <v>Yes</v>
      </c>
      <c r="AD25" s="147" t="str">
        <v>FY22 inter</v>
      </c>
      <c r="AE25" s="147" t="str">
        <v>FY23 intra</v>
      </c>
      <c r="AF25" s="61" t="str">
        <v>D. Gibson</v>
      </c>
      <c r="AG25" s="156">
        <v>44477</v>
      </c>
      <c r="AH25" s="61" t="str">
        <v>I. McEwen</v>
      </c>
      <c r="AI25" s="322">
        <v>44477</v>
      </c>
      <c r="AJ25" s="147" t="str">
        <v>Required onsite in FS Y1 for final integration and pre-drill activities</v>
      </c>
      <c r="AK25" s="61" t="str">
        <v/>
      </c>
    </row>
    <row r="26" spans="1:40" s="13" customFormat="1" ht="63" hidden="1">
      <c r="A26" s="24">
        <v>1.2</v>
      </c>
      <c r="B26" s="50" t="str">
        <v/>
      </c>
      <c r="C26" s="17" t="str">
        <v>Controls infrastructure - Motor drives, PLCs, electrical hardware, and motor drive mounting kits</v>
      </c>
      <c r="D26" s="17" t="str">
        <v>Components and equipment to support field season 1 controls system tasking - ComSur - Do Not Freeze</v>
      </c>
      <c r="E26" s="22">
        <v>96</v>
      </c>
      <c r="F26" s="22">
        <v>48</v>
      </c>
      <c r="G26" s="22">
        <v>48</v>
      </c>
      <c r="H26" s="22">
        <v>1</v>
      </c>
      <c r="I26" s="22">
        <v>128</v>
      </c>
      <c r="J26" s="22">
        <v>3000</v>
      </c>
      <c r="K26" s="4">
        <v>3000</v>
      </c>
      <c r="L26" s="158" t="str">
        <v>estimated</v>
      </c>
      <c r="M26" s="158" t="str">
        <v>DNF</v>
      </c>
      <c r="N26" s="157" t="str">
        <v xml:space="preserve"> U. Wisc. Madison</v>
      </c>
      <c r="O26" s="162" t="str">
        <v/>
      </c>
      <c r="P26" s="160" t="str">
        <v>UWM - PTH</v>
      </c>
      <c r="Q26" s="169">
        <v>44682</v>
      </c>
      <c r="R26" s="151" t="str">
        <v>Truck</v>
      </c>
      <c r="S26" s="152" t="str">
        <v>PTH - CHC</v>
      </c>
      <c r="T26" s="153" t="str">
        <v/>
      </c>
      <c r="U26" s="153" t="str">
        <v>ComSur</v>
      </c>
      <c r="V26" s="154" t="str">
        <v>CHC-MCM</v>
      </c>
      <c r="W26" s="155" t="str">
        <v/>
      </c>
      <c r="X26" s="155" t="str">
        <v>USAP Air</v>
      </c>
      <c r="Y26" s="162">
        <v>44866</v>
      </c>
      <c r="Z26" s="157" t="str">
        <v/>
      </c>
      <c r="AA26" s="157" t="str">
        <v>LC-130</v>
      </c>
      <c r="AB26" s="162">
        <v>44896</v>
      </c>
      <c r="AC26" s="159" t="str">
        <v>Yes</v>
      </c>
      <c r="AD26" s="147" t="str">
        <v>FY23 inter</v>
      </c>
      <c r="AE26" s="147" t="str">
        <v>FY23 intra</v>
      </c>
      <c r="AF26" s="65" t="str">
        <v>D. Gibson</v>
      </c>
      <c r="AG26" s="159">
        <v>44477</v>
      </c>
      <c r="AH26" s="65" t="str">
        <v>I. McEwen</v>
      </c>
      <c r="AI26" s="65">
        <v>44477</v>
      </c>
      <c r="AJ26" s="159" t="str">
        <v>Weight estimated</v>
      </c>
      <c r="AK26" s="65" t="str">
        <v/>
      </c>
    </row>
    <row r="27" spans="1:40" ht="31.5" hidden="1">
      <c r="A27" s="35">
        <v>1.4</v>
      </c>
      <c r="B27" s="51" t="str">
        <v/>
      </c>
      <c r="C27" s="21" t="str">
        <v>ICL power and timing electronics</v>
      </c>
      <c r="D27" s="20" t="str">
        <v>1 crate containing rackmount electronics for power and timing systems - Do Not Freeze</v>
      </c>
      <c r="E27" s="36">
        <v>96</v>
      </c>
      <c r="F27" s="36">
        <v>48</v>
      </c>
      <c r="G27" s="36">
        <v>48</v>
      </c>
      <c r="H27" s="23">
        <v>1</v>
      </c>
      <c r="I27" s="22">
        <v>128</v>
      </c>
      <c r="J27" s="22">
        <v>600</v>
      </c>
      <c r="K27" s="4">
        <v>600</v>
      </c>
      <c r="L27" s="36" t="str">
        <v>estimated</v>
      </c>
      <c r="M27" s="8" t="str">
        <v>DNF</v>
      </c>
      <c r="N27" s="163" t="str">
        <v xml:space="preserve"> U. Wisc. Madison</v>
      </c>
      <c r="O27" s="156">
        <v>45139</v>
      </c>
      <c r="P27" s="151" t="str">
        <v>UWM - PTH</v>
      </c>
      <c r="Q27" s="169">
        <v>45139</v>
      </c>
      <c r="R27" s="151" t="str">
        <v>Truck</v>
      </c>
      <c r="S27" s="152" t="str">
        <v>PTH - CHC</v>
      </c>
      <c r="T27" s="153" t="str">
        <v/>
      </c>
      <c r="U27" s="153" t="str">
        <v>ComSur</v>
      </c>
      <c r="V27" s="154" t="str">
        <v>CHC-MCM</v>
      </c>
      <c r="W27" s="155" t="str">
        <v/>
      </c>
      <c r="X27" s="155" t="str">
        <v>USAP Air</v>
      </c>
      <c r="Y27" s="156">
        <v>45231</v>
      </c>
      <c r="Z27" s="157" t="str">
        <v/>
      </c>
      <c r="AA27" s="147" t="str">
        <v>LC-130</v>
      </c>
      <c r="AB27" s="156">
        <v>45261</v>
      </c>
      <c r="AC27" s="147" t="str">
        <v>Yes</v>
      </c>
      <c r="AD27" s="147" t="str">
        <v>FY24 inter</v>
      </c>
      <c r="AE27" s="147" t="str">
        <v>FY24 intra</v>
      </c>
      <c r="AF27" s="147" t="str">
        <v>J. Kelley</v>
      </c>
      <c r="AG27" s="147">
        <v>44481</v>
      </c>
      <c r="AH27" s="147" t="str">
        <v>D. Tosi</v>
      </c>
      <c r="AI27" s="147">
        <v>44481</v>
      </c>
      <c r="AJ27" s="147" t="str">
        <v/>
      </c>
      <c r="AK27" s="147" t="str">
        <v/>
      </c>
    </row>
    <row r="28" spans="1:40" ht="33.75" hidden="1" customHeight="1">
      <c r="A28" s="35">
        <v>1.4</v>
      </c>
      <c r="B28" s="51" t="str">
        <v/>
      </c>
      <c r="C28" s="21" t="str">
        <v>ICL patch cables and patch panels</v>
      </c>
      <c r="D28" s="1" t="str">
        <v>Standard vessel shipping - can overwinter in McM if shipped earlier - Do Not  Deep Freeze</v>
      </c>
      <c r="E28" s="36">
        <v>96</v>
      </c>
      <c r="F28" s="36">
        <v>48</v>
      </c>
      <c r="G28" s="36">
        <v>48</v>
      </c>
      <c r="H28" s="23">
        <v>1</v>
      </c>
      <c r="I28" s="22">
        <v>128</v>
      </c>
      <c r="J28" s="22">
        <v>1200</v>
      </c>
      <c r="K28" s="4">
        <v>1200</v>
      </c>
      <c r="L28" s="36" t="str">
        <v>estimated</v>
      </c>
      <c r="M28" s="8" t="str">
        <v>DNDF [TBD]</v>
      </c>
      <c r="N28" s="163" t="str">
        <v xml:space="preserve"> U. Wisc. Madison</v>
      </c>
      <c r="O28" s="156">
        <v>45078</v>
      </c>
      <c r="P28" s="151" t="str">
        <v>UWM - PTH</v>
      </c>
      <c r="Q28" s="169">
        <v>45139</v>
      </c>
      <c r="R28" s="151" t="str">
        <v>Truck</v>
      </c>
      <c r="S28" s="152" t="str">
        <v>PTH - CHC</v>
      </c>
      <c r="T28" s="153" t="str">
        <v/>
      </c>
      <c r="U28" s="153" t="str">
        <v>ComSur</v>
      </c>
      <c r="V28" s="154" t="str">
        <v>CHC-MCM</v>
      </c>
      <c r="W28" s="155" t="str">
        <v/>
      </c>
      <c r="X28" s="155" t="str">
        <v>USAP Air</v>
      </c>
      <c r="Y28" s="156">
        <v>45231</v>
      </c>
      <c r="Z28" s="157" t="str">
        <v/>
      </c>
      <c r="AA28" s="163" t="str">
        <v>LC-130</v>
      </c>
      <c r="AB28" s="156">
        <v>45261</v>
      </c>
      <c r="AC28" s="147" t="str">
        <v>Yes</v>
      </c>
      <c r="AD28" s="147" t="str">
        <v>FY24 inter</v>
      </c>
      <c r="AE28" s="147" t="str">
        <v>FY24 intra</v>
      </c>
      <c r="AF28" s="147" t="str">
        <v>J. Kelley</v>
      </c>
      <c r="AG28" s="147">
        <v>44481</v>
      </c>
      <c r="AH28" s="147" t="str">
        <v>D. Tosi</v>
      </c>
      <c r="AI28" s="147">
        <v>44481</v>
      </c>
      <c r="AJ28" s="147" t="str">
        <v xml:space="preserve">(*) storage in McMurdo pending low temperature test </v>
      </c>
      <c r="AK28" s="147" t="str">
        <v/>
      </c>
    </row>
    <row r="29" spans="1:40" s="27" customFormat="1" ht="31.5" hidden="1">
      <c r="A29" s="10">
        <v>1.2</v>
      </c>
      <c r="B29" s="50" t="str">
        <v/>
      </c>
      <c r="C29" s="14" t="str">
        <v>ARA Drill System Components - Crate 1</v>
      </c>
      <c r="D29" s="14" t="str">
        <v>ARA (Antarctic Rodwell Appartus) - downhole pump controller, ePump controller, splash cam kit, and accessories - Do Not Freeze</v>
      </c>
      <c r="E29" s="4">
        <v>96</v>
      </c>
      <c r="F29" s="4">
        <v>48</v>
      </c>
      <c r="G29" s="4">
        <v>48</v>
      </c>
      <c r="H29" s="4">
        <v>1</v>
      </c>
      <c r="I29" s="22">
        <v>128</v>
      </c>
      <c r="J29" s="22">
        <v>1200</v>
      </c>
      <c r="K29" s="4">
        <v>1200</v>
      </c>
      <c r="L29" s="4" t="str">
        <v>estimated</v>
      </c>
      <c r="M29" s="4" t="str">
        <v>DNF</v>
      </c>
      <c r="N29" s="10" t="str">
        <v xml:space="preserve"> U. Wisc. Madison</v>
      </c>
      <c r="O29" s="78" t="str">
        <v/>
      </c>
      <c r="P29" s="102" t="str">
        <v>UWM - PTH</v>
      </c>
      <c r="Q29" s="99">
        <v>44682</v>
      </c>
      <c r="R29" s="103" t="str">
        <v xml:space="preserve"> Truck</v>
      </c>
      <c r="S29" s="152" t="str">
        <v>PTH - CHC</v>
      </c>
      <c r="T29" s="101" t="str">
        <v/>
      </c>
      <c r="U29" s="153" t="str">
        <v>ComSur</v>
      </c>
      <c r="V29" s="154" t="str">
        <v>CHC-MCM</v>
      </c>
      <c r="W29" s="79" t="str">
        <v/>
      </c>
      <c r="X29" s="155" t="str">
        <v>USAP Air</v>
      </c>
      <c r="Y29" s="162">
        <v>44866</v>
      </c>
      <c r="Z29" s="10" t="str">
        <v/>
      </c>
      <c r="AA29" s="10" t="str">
        <v xml:space="preserve">LC-130 </v>
      </c>
      <c r="AB29" s="78">
        <v>44896</v>
      </c>
      <c r="AC29" s="26" t="str">
        <v>Yes</v>
      </c>
      <c r="AD29" s="147" t="str">
        <v>FY23 inter</v>
      </c>
      <c r="AE29" s="147" t="str">
        <v>FY23 intra</v>
      </c>
      <c r="AF29" s="34" t="str">
        <v>D. Gibson</v>
      </c>
      <c r="AG29" s="26">
        <v>44477</v>
      </c>
      <c r="AH29" s="66" t="str">
        <v>I. McEwen</v>
      </c>
      <c r="AI29" s="66">
        <v>44477</v>
      </c>
      <c r="AJ29" s="66" t="str">
        <v/>
      </c>
      <c r="AK29" s="66" t="str">
        <v/>
      </c>
    </row>
    <row r="30" spans="1:40" s="27" customFormat="1" ht="31.5" hidden="1">
      <c r="A30" s="10">
        <v>1.2</v>
      </c>
      <c r="B30" s="50" t="str">
        <v/>
      </c>
      <c r="C30" s="14" t="str">
        <v>ARA Drill System Components - Crate 2</v>
      </c>
      <c r="D30" s="14" t="str">
        <v>ARA (Antarctic Rodwell Appartus) - new downhole pumps, spares, accessories and tools</v>
      </c>
      <c r="E30" s="4">
        <v>96</v>
      </c>
      <c r="F30" s="4">
        <v>48</v>
      </c>
      <c r="G30" s="4">
        <v>48</v>
      </c>
      <c r="H30" s="4">
        <v>1</v>
      </c>
      <c r="I30" s="22">
        <v>128</v>
      </c>
      <c r="J30" s="22">
        <v>1200</v>
      </c>
      <c r="K30" s="4">
        <v>1200</v>
      </c>
      <c r="L30" s="4" t="str">
        <v>estimated</v>
      </c>
      <c r="M30" s="4" t="str">
        <v/>
      </c>
      <c r="N30" s="10" t="str">
        <v xml:space="preserve"> U. Wisc. Madison</v>
      </c>
      <c r="O30" s="78" t="str">
        <v/>
      </c>
      <c r="P30" s="102" t="str">
        <v>UWM - PTH</v>
      </c>
      <c r="Q30" s="99">
        <v>44682</v>
      </c>
      <c r="R30" s="103" t="str">
        <v xml:space="preserve"> Truck</v>
      </c>
      <c r="S30" s="152" t="str">
        <v>PTH - CHC</v>
      </c>
      <c r="T30" s="101" t="str">
        <v/>
      </c>
      <c r="U30" s="153" t="str">
        <v>ComSur</v>
      </c>
      <c r="V30" s="154" t="str">
        <v>CHC-MCM</v>
      </c>
      <c r="W30" s="79" t="str">
        <v/>
      </c>
      <c r="X30" s="155" t="str">
        <v>USAP Air</v>
      </c>
      <c r="Y30" s="162">
        <v>44866</v>
      </c>
      <c r="Z30" s="10" t="str">
        <v/>
      </c>
      <c r="AA30" s="26" t="str">
        <v>LC-130/SPoT</v>
      </c>
      <c r="AB30" s="78">
        <v>44896</v>
      </c>
      <c r="AC30" s="26" t="str">
        <v>Yes</v>
      </c>
      <c r="AD30" s="147" t="str">
        <v>FY23 inter</v>
      </c>
      <c r="AE30" s="147" t="str">
        <v>FY23 intra</v>
      </c>
      <c r="AF30" s="34" t="str">
        <v>D. Gibson</v>
      </c>
      <c r="AG30" s="26">
        <v>44477</v>
      </c>
      <c r="AH30" s="66" t="str">
        <v>I. McEwen</v>
      </c>
      <c r="AI30" s="66">
        <v>44477</v>
      </c>
      <c r="AJ30" s="66" t="str">
        <v/>
      </c>
      <c r="AK30" s="66" t="str">
        <v/>
      </c>
    </row>
    <row r="31" spans="1:40" ht="41.1" customHeight="1">
      <c r="A31" s="10">
        <v>1.2</v>
      </c>
      <c r="B31" s="50" t="str">
        <v/>
      </c>
      <c r="C31" s="14" t="str">
        <v>Camp  Hose - currently staged at PSL</v>
      </c>
      <c r="D31" s="14" t="str">
        <v>Two spools of hose - 348 cf / 4990 lbs each. Required for SES set-up - no DNDF requirement.</v>
      </c>
      <c r="E31" s="4">
        <v>92</v>
      </c>
      <c r="F31" s="4">
        <v>92</v>
      </c>
      <c r="G31" s="4">
        <v>71</v>
      </c>
      <c r="H31" s="4">
        <v>2</v>
      </c>
      <c r="I31" s="22">
        <v>695.53703703703707</v>
      </c>
      <c r="J31" s="22">
        <v>4990</v>
      </c>
      <c r="K31" s="4">
        <v>9980</v>
      </c>
      <c r="L31" s="168" t="str">
        <v>actual</v>
      </c>
      <c r="M31" s="168" t="str">
        <v/>
      </c>
      <c r="N31" s="163" t="str">
        <v xml:space="preserve"> U. Wisc. Madison</v>
      </c>
      <c r="O31" s="156" t="str">
        <v/>
      </c>
      <c r="P31" s="151" t="str">
        <v>UWM-PTH</v>
      </c>
      <c r="Q31" s="99">
        <v>44880</v>
      </c>
      <c r="R31" s="151" t="str">
        <v>Truck</v>
      </c>
      <c r="S31" s="152" t="str">
        <v>PTH - MCM</v>
      </c>
      <c r="T31" s="12" t="str">
        <v/>
      </c>
      <c r="U31" s="153" t="str">
        <v>USAP Vessel</v>
      </c>
      <c r="V31" s="39" t="str">
        <v>USAP Vessel</v>
      </c>
      <c r="W31" s="155" t="str">
        <v/>
      </c>
      <c r="X31" s="155" t="str">
        <v>-</v>
      </c>
      <c r="Y31" s="104">
        <v>44598</v>
      </c>
      <c r="Z31" s="157" t="str">
        <v/>
      </c>
      <c r="AA31" s="147" t="str">
        <v>LC-130/SPoT</v>
      </c>
      <c r="AB31" s="156">
        <v>45261</v>
      </c>
      <c r="AC31" s="147" t="str">
        <v>Yes</v>
      </c>
      <c r="AD31" s="147" t="str">
        <v>FY22 inter</v>
      </c>
      <c r="AE31" s="147" t="str">
        <v>FY24 intra</v>
      </c>
      <c r="AF31" s="147" t="str">
        <v>D. Gibson</v>
      </c>
      <c r="AG31" s="156">
        <v>44477</v>
      </c>
      <c r="AH31" s="147" t="str">
        <v>I. McEwen</v>
      </c>
      <c r="AI31" s="156">
        <v>44477</v>
      </c>
      <c r="AJ31" s="147" t="str">
        <v/>
      </c>
      <c r="AK31" s="147" t="str">
        <v/>
      </c>
    </row>
    <row r="32" spans="1:40" ht="31.5" hidden="1">
      <c r="A32" s="25">
        <v>1.2</v>
      </c>
      <c r="B32" s="48" t="str">
        <v/>
      </c>
      <c r="C32" s="3" t="str">
        <v>Bull wheel</v>
      </c>
      <c r="D32" s="3" t="str">
        <v>Bull wheel assembly - used to install main cable on reel in event of main cable damage/failure</v>
      </c>
      <c r="E32" s="4">
        <v>88</v>
      </c>
      <c r="F32" s="4">
        <v>58</v>
      </c>
      <c r="G32" s="4">
        <v>97</v>
      </c>
      <c r="H32" s="23">
        <v>1</v>
      </c>
      <c r="I32" s="22">
        <v>286.50925925925924</v>
      </c>
      <c r="J32" s="22">
        <v>2880</v>
      </c>
      <c r="K32" s="4">
        <v>2880</v>
      </c>
      <c r="L32" s="23" t="str">
        <v>actual</v>
      </c>
      <c r="M32" s="6" t="str">
        <v/>
      </c>
      <c r="N32" s="163" t="str">
        <v xml:space="preserve"> U. Wisc. Madison</v>
      </c>
      <c r="O32" s="156" t="str">
        <v/>
      </c>
      <c r="P32" s="160" t="str">
        <v>UWM - PTH</v>
      </c>
      <c r="Q32" s="169">
        <v>44880</v>
      </c>
      <c r="R32" s="151" t="str">
        <v>Truck</v>
      </c>
      <c r="S32" s="152" t="str">
        <v>PTH - MCM</v>
      </c>
      <c r="T32" s="153" t="str">
        <v/>
      </c>
      <c r="U32" s="153" t="str">
        <v>USAP Vessel</v>
      </c>
      <c r="V32" s="154" t="str">
        <v>USAP Vessel</v>
      </c>
      <c r="W32" s="155" t="str">
        <v/>
      </c>
      <c r="X32" s="155" t="str">
        <v>-</v>
      </c>
      <c r="Y32" s="156">
        <v>44963</v>
      </c>
      <c r="Z32" s="157" t="str">
        <v/>
      </c>
      <c r="AA32" s="147" t="str">
        <v>LC-130/SPoT</v>
      </c>
      <c r="AB32" s="156">
        <v>45323</v>
      </c>
      <c r="AC32" s="147" t="str">
        <v>No</v>
      </c>
      <c r="AD32" s="147" t="str">
        <v>FY23 inter</v>
      </c>
      <c r="AE32" s="147" t="str">
        <v>FY24 intra</v>
      </c>
      <c r="AF32" s="147" t="str">
        <v>D. Gibson</v>
      </c>
      <c r="AG32" s="147">
        <v>44477</v>
      </c>
      <c r="AH32" s="147" t="str">
        <v>I. McEwen</v>
      </c>
      <c r="AI32" s="147">
        <v>44477</v>
      </c>
      <c r="AJ32" s="147" t="str">
        <v>Weight and cube used from Gen 1 shipping label still on bull wheel.</v>
      </c>
      <c r="AK32" s="147" t="str">
        <v/>
      </c>
    </row>
    <row r="33" spans="1:37" ht="31.5" hidden="1">
      <c r="A33" s="25">
        <v>1.2</v>
      </c>
      <c r="B33" s="48" t="str">
        <v/>
      </c>
      <c r="C33" s="3" t="str">
        <v>Load member cable reel</v>
      </c>
      <c r="D33" s="3" t="str">
        <v>Cable Reel used to deploy downhole load member during string installation</v>
      </c>
      <c r="E33" s="4">
        <v>84</v>
      </c>
      <c r="F33" s="4">
        <v>60</v>
      </c>
      <c r="G33" s="4">
        <v>48</v>
      </c>
      <c r="H33" s="23">
        <v>1</v>
      </c>
      <c r="I33" s="22">
        <v>140</v>
      </c>
      <c r="J33" s="22">
        <v>3800</v>
      </c>
      <c r="K33" s="4">
        <v>3800</v>
      </c>
      <c r="L33" s="23" t="str">
        <v>estimated</v>
      </c>
      <c r="M33" s="6" t="str">
        <v/>
      </c>
      <c r="N33" s="163" t="str">
        <v xml:space="preserve"> U. Wisc. Madison</v>
      </c>
      <c r="O33" s="156" t="str">
        <v/>
      </c>
      <c r="P33" s="160" t="str">
        <v>UWM - PTH</v>
      </c>
      <c r="Q33" s="169">
        <v>44880</v>
      </c>
      <c r="R33" s="151" t="str">
        <v>Truck</v>
      </c>
      <c r="S33" s="152" t="str">
        <v>PTH - MCM</v>
      </c>
      <c r="T33" s="153" t="str">
        <v/>
      </c>
      <c r="U33" s="153" t="str">
        <v>USAP Vessel</v>
      </c>
      <c r="V33" s="154" t="str">
        <v>USAP Vessel</v>
      </c>
      <c r="W33" s="155" t="str">
        <v/>
      </c>
      <c r="X33" s="155" t="str">
        <v>-</v>
      </c>
      <c r="Y33" s="156">
        <v>44963</v>
      </c>
      <c r="Z33" s="157" t="str">
        <v/>
      </c>
      <c r="AA33" s="147" t="str">
        <v>LC-130/SPoT</v>
      </c>
      <c r="AB33" s="156">
        <v>45275</v>
      </c>
      <c r="AC33" s="147" t="str">
        <v>Yes</v>
      </c>
      <c r="AD33" s="147" t="str">
        <v>FY23 inter</v>
      </c>
      <c r="AE33" s="147" t="str">
        <v>FY24 intra</v>
      </c>
      <c r="AF33" s="147" t="str">
        <v>D. Gibson</v>
      </c>
      <c r="AG33" s="147">
        <v>44477</v>
      </c>
      <c r="AH33" s="147" t="str">
        <v>I. McEwen</v>
      </c>
      <c r="AI33" s="147">
        <v>44477</v>
      </c>
      <c r="AJ33" s="147" t="str">
        <v>Required onsite in FW YR 2 for integration - recent addition, still in development</v>
      </c>
      <c r="AK33" s="147" t="str">
        <v/>
      </c>
    </row>
    <row r="34" spans="1:37" ht="61.5" hidden="1" customHeight="1">
      <c r="A34" s="25">
        <v>1.2</v>
      </c>
      <c r="B34" s="48" t="str">
        <v/>
      </c>
      <c r="C34" s="3" t="str">
        <v>DOM Handling Facility (DHF)</v>
      </c>
      <c r="D34" s="3" t="str">
        <v>Standard vessel shipping - can overwinter in McM.</v>
      </c>
      <c r="E34" s="23">
        <v>240</v>
      </c>
      <c r="F34" s="23">
        <v>96</v>
      </c>
      <c r="G34" s="23">
        <v>96</v>
      </c>
      <c r="H34" s="23">
        <v>1</v>
      </c>
      <c r="I34" s="22">
        <v>1280</v>
      </c>
      <c r="J34" s="22">
        <v>12000</v>
      </c>
      <c r="K34" s="4">
        <v>12000</v>
      </c>
      <c r="L34" s="148" t="str">
        <v>estimated</v>
      </c>
      <c r="M34" s="170" t="str">
        <v/>
      </c>
      <c r="N34" s="163" t="str">
        <v xml:space="preserve"> U. Wisc. Madison</v>
      </c>
      <c r="O34" s="156" t="str">
        <v/>
      </c>
      <c r="P34" s="160" t="str">
        <v>UWM - PTH</v>
      </c>
      <c r="Q34" s="169">
        <v>44880</v>
      </c>
      <c r="R34" s="151" t="str">
        <v>Truck</v>
      </c>
      <c r="S34" s="153" t="str">
        <v>PTH - MCM</v>
      </c>
      <c r="T34" s="153" t="str">
        <v/>
      </c>
      <c r="U34" s="153" t="str">
        <v>USAP Vessel</v>
      </c>
      <c r="V34" s="155" t="str">
        <v>USAP Vessel</v>
      </c>
      <c r="W34" s="155" t="str">
        <v>-</v>
      </c>
      <c r="X34" s="155" t="str">
        <v>-</v>
      </c>
      <c r="Y34" s="162">
        <v>44963</v>
      </c>
      <c r="Z34" s="157" t="str">
        <v/>
      </c>
      <c r="AA34" s="147" t="str">
        <v>LC-130/SPoT</v>
      </c>
      <c r="AB34" s="156">
        <v>45261</v>
      </c>
      <c r="AC34" s="147" t="str">
        <v>Yes</v>
      </c>
      <c r="AD34" s="147" t="str">
        <v>FY23 inter</v>
      </c>
      <c r="AE34" s="147" t="str">
        <v>FY24 intra</v>
      </c>
      <c r="AF34" s="61" t="str">
        <v>D. Gibson</v>
      </c>
      <c r="AG34" s="147">
        <v>44477</v>
      </c>
      <c r="AH34" s="61" t="str">
        <v>I. McEwen</v>
      </c>
      <c r="AI34" s="61">
        <v>44477</v>
      </c>
      <c r="AJ34" s="147" t="str">
        <v>Sensor Handling Facility construction scheduled to begin mid-December FY24</v>
      </c>
      <c r="AK34" s="61" t="str">
        <v/>
      </c>
    </row>
    <row r="35" spans="1:37" ht="23.25" hidden="1" customHeight="1">
      <c r="A35" s="25">
        <v>1.2</v>
      </c>
      <c r="B35" s="48" t="str">
        <v/>
      </c>
      <c r="C35" s="1" t="str">
        <v xml:space="preserve">Spare Combo cable </v>
      </c>
      <c r="D35" s="3" t="str">
        <v>Spare cable for Return Water Cable Reel - on spool</v>
      </c>
      <c r="E35" s="23">
        <v>72</v>
      </c>
      <c r="F35" s="23">
        <v>72</v>
      </c>
      <c r="G35" s="23">
        <v>72</v>
      </c>
      <c r="H35" s="23">
        <v>1</v>
      </c>
      <c r="I35" s="22">
        <v>216</v>
      </c>
      <c r="J35" s="22">
        <v>3000</v>
      </c>
      <c r="K35" s="4">
        <v>3000</v>
      </c>
      <c r="L35" s="23" t="str">
        <v>actual</v>
      </c>
      <c r="M35" s="6" t="str">
        <v/>
      </c>
      <c r="N35" s="163" t="str">
        <v xml:space="preserve"> U. Wisc. Madison</v>
      </c>
      <c r="O35" s="156" t="str">
        <v/>
      </c>
      <c r="P35" s="151" t="str">
        <v>UWM-PTH</v>
      </c>
      <c r="Q35" s="169">
        <v>44880</v>
      </c>
      <c r="R35" s="151" t="str">
        <v>Truck</v>
      </c>
      <c r="S35" s="153" t="str">
        <v>PTH - MCM</v>
      </c>
      <c r="T35" s="153" t="str">
        <v/>
      </c>
      <c r="U35" s="153" t="str">
        <v>USAP Vessel</v>
      </c>
      <c r="V35" s="155" t="str">
        <v>USAP Vessel</v>
      </c>
      <c r="W35" s="155" t="str">
        <v/>
      </c>
      <c r="X35" s="155" t="str">
        <v>-</v>
      </c>
      <c r="Y35" s="162">
        <v>45328</v>
      </c>
      <c r="Z35" s="157" t="str">
        <v/>
      </c>
      <c r="AA35" s="147" t="str">
        <v>LC-130/SPoT</v>
      </c>
      <c r="AB35" s="156">
        <v>45334</v>
      </c>
      <c r="AC35" s="147" t="str">
        <v>No</v>
      </c>
      <c r="AD35" s="147" t="str">
        <v>FY24 inter</v>
      </c>
      <c r="AE35" s="147" t="str">
        <v>FY24 intra</v>
      </c>
      <c r="AF35" s="147" t="str">
        <v>D. Gibson</v>
      </c>
      <c r="AG35" s="147">
        <v>44477</v>
      </c>
      <c r="AH35" s="147" t="str">
        <v>I. McEwen</v>
      </c>
      <c r="AI35" s="147">
        <v>44477</v>
      </c>
      <c r="AJ35" s="147" t="str">
        <v>Spare required for drill season</v>
      </c>
      <c r="AK35" s="147" t="str">
        <v/>
      </c>
    </row>
    <row r="36" spans="1:37" ht="26.45" hidden="1" customHeight="1">
      <c r="A36" s="25">
        <v>1.2</v>
      </c>
      <c r="B36" s="49" t="str">
        <v/>
      </c>
      <c r="C36" s="3" t="str">
        <v>Spare Drill Cable</v>
      </c>
      <c r="D36" s="3" t="str">
        <v>Standard vessel shipping - can overwinter in McM. Cable on steel spool.</v>
      </c>
      <c r="E36" s="23">
        <v>83</v>
      </c>
      <c r="F36" s="23">
        <v>83</v>
      </c>
      <c r="G36" s="23">
        <v>61</v>
      </c>
      <c r="H36" s="23">
        <v>1</v>
      </c>
      <c r="I36" s="22">
        <v>243.1880787037037</v>
      </c>
      <c r="J36" s="22">
        <v>6835</v>
      </c>
      <c r="K36" s="4">
        <v>6835</v>
      </c>
      <c r="L36" s="23" t="str">
        <v>actual</v>
      </c>
      <c r="M36" s="6" t="str">
        <v/>
      </c>
      <c r="N36" s="163" t="str">
        <v xml:space="preserve"> U. Wisc. Madison</v>
      </c>
      <c r="O36" s="156" t="str">
        <v/>
      </c>
      <c r="P36" s="151" t="str">
        <v>UWM-PTH</v>
      </c>
      <c r="Q36" s="169">
        <v>44880</v>
      </c>
      <c r="R36" s="151" t="str">
        <v>Truck</v>
      </c>
      <c r="S36" s="153" t="str">
        <v>PTH - MCM</v>
      </c>
      <c r="T36" s="153" t="str">
        <v/>
      </c>
      <c r="U36" s="153" t="str">
        <v>USAP Vessel</v>
      </c>
      <c r="V36" s="155" t="str">
        <v>USAP Vessel</v>
      </c>
      <c r="W36" s="155" t="str">
        <v/>
      </c>
      <c r="X36" s="155" t="str">
        <v>-</v>
      </c>
      <c r="Y36" s="162">
        <v>45328</v>
      </c>
      <c r="Z36" s="157" t="str">
        <v/>
      </c>
      <c r="AA36" s="147" t="str">
        <v>LC-130/SPoT</v>
      </c>
      <c r="AB36" s="156">
        <v>45334</v>
      </c>
      <c r="AC36" s="147" t="str">
        <v>No</v>
      </c>
      <c r="AD36" s="147" t="str">
        <v>FY24 inter</v>
      </c>
      <c r="AE36" s="147" t="str">
        <v>FY24 intra</v>
      </c>
      <c r="AF36" s="147" t="str">
        <v>D. Gibson</v>
      </c>
      <c r="AG36" s="147">
        <v>44477</v>
      </c>
      <c r="AH36" s="147" t="str">
        <v>I. McEwen</v>
      </c>
      <c r="AI36" s="147">
        <v>44477</v>
      </c>
      <c r="AJ36" s="147" t="str">
        <v>Spare required for drill season</v>
      </c>
      <c r="AK36" s="147" t="str">
        <v/>
      </c>
    </row>
    <row r="37" spans="1:37" ht="31.5" hidden="1">
      <c r="A37" s="25">
        <v>1.2</v>
      </c>
      <c r="B37" s="48" t="str">
        <v/>
      </c>
      <c r="C37" s="3" t="str">
        <v>Computing/controls components</v>
      </c>
      <c r="D37" s="3" t="str">
        <v>Computing and controls equipment (Motor drives and other sensitive electronics) - Do Not Freeze</v>
      </c>
      <c r="E37" s="4">
        <v>96</v>
      </c>
      <c r="F37" s="4">
        <v>48</v>
      </c>
      <c r="G37" s="4">
        <v>48</v>
      </c>
      <c r="H37" s="23">
        <v>1</v>
      </c>
      <c r="I37" s="22">
        <v>128</v>
      </c>
      <c r="J37" s="22">
        <v>3000</v>
      </c>
      <c r="K37" s="4">
        <v>3000</v>
      </c>
      <c r="L37" s="23" t="str">
        <v>estimated</v>
      </c>
      <c r="M37" s="6" t="str">
        <v>DNF</v>
      </c>
      <c r="N37" s="163" t="str">
        <v xml:space="preserve"> U. Wisc. Madison</v>
      </c>
      <c r="O37" s="156" t="str">
        <v/>
      </c>
      <c r="P37" s="160" t="str">
        <v>UWM - PTH</v>
      </c>
      <c r="Q37" s="169">
        <v>45139</v>
      </c>
      <c r="R37" s="151" t="str">
        <v>Truck</v>
      </c>
      <c r="S37" s="152" t="str">
        <v>PTH - CHC</v>
      </c>
      <c r="T37" s="153" t="str">
        <v/>
      </c>
      <c r="U37" s="153" t="str">
        <v>ComSur</v>
      </c>
      <c r="V37" s="154" t="str">
        <v>CHC-MCM</v>
      </c>
      <c r="W37" s="155" t="str">
        <v/>
      </c>
      <c r="X37" s="155" t="str">
        <v>USAP Air</v>
      </c>
      <c r="Y37" s="156">
        <v>45231</v>
      </c>
      <c r="Z37" s="157" t="str">
        <v/>
      </c>
      <c r="AA37" s="147" t="str">
        <v>LC-130</v>
      </c>
      <c r="AB37" s="156">
        <v>45245</v>
      </c>
      <c r="AC37" s="147" t="str">
        <v>Yes</v>
      </c>
      <c r="AD37" s="147" t="str">
        <v>FY24 inter</v>
      </c>
      <c r="AE37" s="147" t="str">
        <v>FY24 intra</v>
      </c>
      <c r="AF37" s="147" t="str">
        <v>D. Gibson</v>
      </c>
      <c r="AG37" s="147">
        <v>44477</v>
      </c>
      <c r="AH37" s="147" t="str">
        <v>I. McEwen</v>
      </c>
      <c r="AI37" s="147">
        <v>44477</v>
      </c>
      <c r="AJ37" s="147" t="str">
        <v>Required onsite in FW YR 2 to support controls system tasking</v>
      </c>
      <c r="AK37" s="147" t="str">
        <v/>
      </c>
    </row>
    <row r="38" spans="1:37" ht="31.5" hidden="1">
      <c r="A38" s="25">
        <v>1.2</v>
      </c>
      <c r="B38" s="48" t="str">
        <v/>
      </c>
      <c r="C38" s="3" t="str">
        <v>Driller resupply/refit components -  8'  Container</v>
      </c>
      <c r="D38" s="3" t="str">
        <v>8' Mini Milvan; Consumables/drill components</v>
      </c>
      <c r="E38" s="4">
        <v>96</v>
      </c>
      <c r="F38" s="4">
        <v>86</v>
      </c>
      <c r="G38" s="4">
        <v>96</v>
      </c>
      <c r="H38" s="23">
        <v>1</v>
      </c>
      <c r="I38" s="22">
        <v>458.66666666666669</v>
      </c>
      <c r="J38" s="22">
        <v>6500</v>
      </c>
      <c r="K38" s="4">
        <v>6500</v>
      </c>
      <c r="L38" s="23" t="str">
        <v>estimated</v>
      </c>
      <c r="M38" s="6" t="str">
        <v/>
      </c>
      <c r="N38" s="163" t="str">
        <v xml:space="preserve"> U. Wisc. Madison</v>
      </c>
      <c r="O38" s="156" t="str">
        <v/>
      </c>
      <c r="P38" s="160" t="str">
        <v>UWM - PTH</v>
      </c>
      <c r="Q38" s="169">
        <v>45139</v>
      </c>
      <c r="R38" s="151" t="str">
        <v>Truck</v>
      </c>
      <c r="S38" s="152" t="str">
        <v>PTH - CHC</v>
      </c>
      <c r="T38" s="153" t="str">
        <v/>
      </c>
      <c r="U38" s="153" t="str">
        <v>ComSur</v>
      </c>
      <c r="V38" s="154" t="str">
        <v>CHC-MCM</v>
      </c>
      <c r="W38" s="155" t="str">
        <v/>
      </c>
      <c r="X38" s="155" t="str">
        <v>USAP Air</v>
      </c>
      <c r="Y38" s="156">
        <v>45231</v>
      </c>
      <c r="Z38" s="157" t="str">
        <v/>
      </c>
      <c r="AA38" s="147" t="str">
        <v>LC-130</v>
      </c>
      <c r="AB38" s="156">
        <v>45245</v>
      </c>
      <c r="AC38" s="147" t="str">
        <v>Yes</v>
      </c>
      <c r="AD38" s="147" t="str">
        <v>FY24 inter</v>
      </c>
      <c r="AE38" s="147" t="str">
        <v>FY24 intra</v>
      </c>
      <c r="AF38" s="147" t="str">
        <v>D. Gibson</v>
      </c>
      <c r="AG38" s="147">
        <v>44477</v>
      </c>
      <c r="AH38" s="147" t="str">
        <v>I. McEwen</v>
      </c>
      <c r="AI38" s="147">
        <v>44477</v>
      </c>
      <c r="AJ38" s="147" t="str">
        <v>Items identifed in prior field season - 8' container moves with contents overland or by air</v>
      </c>
      <c r="AK38" s="147" t="str">
        <v/>
      </c>
    </row>
    <row r="39" spans="1:37" ht="31.5" hidden="1">
      <c r="A39" s="25">
        <v>1.2</v>
      </c>
      <c r="B39" s="48" t="str">
        <v/>
      </c>
      <c r="C39" s="3" t="str">
        <v>Drill refit components</v>
      </c>
      <c r="D39" s="3" t="str">
        <v>Single crate. Consumables/drill refit components</v>
      </c>
      <c r="E39" s="23">
        <v>96</v>
      </c>
      <c r="F39" s="23">
        <v>48</v>
      </c>
      <c r="G39" s="23">
        <v>48</v>
      </c>
      <c r="H39" s="23">
        <v>1</v>
      </c>
      <c r="I39" s="22">
        <v>128</v>
      </c>
      <c r="J39" s="22">
        <v>3000</v>
      </c>
      <c r="K39" s="4">
        <v>3000</v>
      </c>
      <c r="L39" s="148" t="str">
        <v>estimated</v>
      </c>
      <c r="M39" s="170" t="str">
        <v/>
      </c>
      <c r="N39" s="163" t="str">
        <v xml:space="preserve"> U. Wisc. Madison</v>
      </c>
      <c r="O39" s="156" t="str">
        <v/>
      </c>
      <c r="P39" s="151" t="str">
        <v>UWM-PTH</v>
      </c>
      <c r="Q39" s="169">
        <v>45139</v>
      </c>
      <c r="R39" s="151" t="str">
        <v>Truck</v>
      </c>
      <c r="S39" s="153" t="str">
        <v>PTH - CHC</v>
      </c>
      <c r="T39" s="153" t="str">
        <v/>
      </c>
      <c r="U39" s="153" t="str">
        <v>Comsur</v>
      </c>
      <c r="V39" s="155" t="str">
        <v>CHC-MCM</v>
      </c>
      <c r="W39" s="155" t="str">
        <v/>
      </c>
      <c r="X39" s="155" t="str">
        <v>USAP Air</v>
      </c>
      <c r="Y39" s="156">
        <v>45231</v>
      </c>
      <c r="Z39" s="157" t="str">
        <v/>
      </c>
      <c r="AA39" s="163" t="str">
        <v>LC-130</v>
      </c>
      <c r="AB39" s="156">
        <v>45245</v>
      </c>
      <c r="AC39" s="147" t="str">
        <v>Yes</v>
      </c>
      <c r="AD39" s="147" t="str">
        <v>FY24 inter</v>
      </c>
      <c r="AE39" s="147" t="str">
        <v>FY24 intra</v>
      </c>
      <c r="AF39" s="147" t="str">
        <v>D. Gibson</v>
      </c>
      <c r="AG39" s="147">
        <v>44477</v>
      </c>
      <c r="AH39" s="147" t="str">
        <v>I. McEwen</v>
      </c>
      <c r="AI39" s="147">
        <v>44477</v>
      </c>
      <c r="AJ39" s="147" t="str">
        <v>Items identifed in prior field season</v>
      </c>
      <c r="AK39" s="147" t="str">
        <v/>
      </c>
    </row>
    <row r="40" spans="1:37" ht="23.25" hidden="1" customHeight="1">
      <c r="A40" s="25">
        <v>1.2</v>
      </c>
      <c r="B40" s="48" t="str">
        <v/>
      </c>
      <c r="C40" s="18" t="str">
        <v>Drill Heads DNF - X</v>
      </c>
      <c r="D40" s="41" t="str">
        <v>Drill Heads for winterover storage - ICL  - Do Not Freeze</v>
      </c>
      <c r="E40" s="23">
        <v>192</v>
      </c>
      <c r="F40" s="23">
        <v>24</v>
      </c>
      <c r="G40" s="23">
        <v>24</v>
      </c>
      <c r="H40" s="23">
        <v>1</v>
      </c>
      <c r="I40" s="22">
        <v>64</v>
      </c>
      <c r="J40" s="22">
        <v>1060</v>
      </c>
      <c r="K40" s="4">
        <v>1060</v>
      </c>
      <c r="L40" s="148" t="str">
        <v>actual</v>
      </c>
      <c r="M40" s="170" t="str">
        <v>DNF</v>
      </c>
      <c r="N40" s="163" t="str">
        <v xml:space="preserve"> U. Wisc. Madison</v>
      </c>
      <c r="O40" s="156" t="str">
        <v/>
      </c>
      <c r="P40" s="151" t="str">
        <v>UWM-PTH</v>
      </c>
      <c r="Q40" s="169">
        <v>44880</v>
      </c>
      <c r="R40" s="151" t="str">
        <v>Truck</v>
      </c>
      <c r="S40" s="153" t="str">
        <v>PTH - MCM</v>
      </c>
      <c r="T40" s="153" t="str">
        <v/>
      </c>
      <c r="U40" s="153" t="str">
        <v>USAP Vessel</v>
      </c>
      <c r="V40" s="155" t="str">
        <v>USAP Vessel</v>
      </c>
      <c r="W40" s="155" t="str">
        <v/>
      </c>
      <c r="X40" s="155" t="str">
        <v>-</v>
      </c>
      <c r="Y40" s="162">
        <v>44963</v>
      </c>
      <c r="Z40" s="157" t="str">
        <v/>
      </c>
      <c r="AA40" s="163" t="str">
        <v>LC-130</v>
      </c>
      <c r="AB40" s="156">
        <v>44969</v>
      </c>
      <c r="AC40" s="147" t="str">
        <v>Yes</v>
      </c>
      <c r="AD40" s="147" t="str">
        <v>FY23 inter</v>
      </c>
      <c r="AE40" s="147" t="str">
        <v>FY23 intra</v>
      </c>
      <c r="AF40" s="147" t="str">
        <v>D. Gibson</v>
      </c>
      <c r="AG40" s="147">
        <v>44477</v>
      </c>
      <c r="AH40" s="147" t="str">
        <v>I. McEwen</v>
      </c>
      <c r="AI40" s="147">
        <v>44477</v>
      </c>
      <c r="AJ40" s="147" t="str">
        <v>One drill head shipped one year early for ull system wet-test</v>
      </c>
      <c r="AK40" s="147" t="str">
        <v/>
      </c>
    </row>
    <row r="41" spans="1:37" ht="23.25" hidden="1" customHeight="1">
      <c r="A41" s="25">
        <v>1.2</v>
      </c>
      <c r="B41" s="48" t="str">
        <v/>
      </c>
      <c r="C41" s="18" t="str">
        <v>Drill Heads DNF - Y</v>
      </c>
      <c r="D41" s="41" t="str">
        <v>Drill Heads for winterover storage - ICL  - Do Not Freeze</v>
      </c>
      <c r="E41" s="23">
        <v>192</v>
      </c>
      <c r="F41" s="23">
        <v>24</v>
      </c>
      <c r="G41" s="23">
        <v>24</v>
      </c>
      <c r="H41" s="23">
        <v>1</v>
      </c>
      <c r="I41" s="22">
        <v>64</v>
      </c>
      <c r="J41" s="22">
        <v>1060</v>
      </c>
      <c r="K41" s="4">
        <v>1060</v>
      </c>
      <c r="L41" s="148" t="str">
        <v>actual</v>
      </c>
      <c r="M41" s="170" t="str">
        <v>DNF</v>
      </c>
      <c r="N41" s="163" t="str">
        <v xml:space="preserve"> U. Wisc. Madison</v>
      </c>
      <c r="O41" s="156" t="str">
        <v/>
      </c>
      <c r="P41" s="151" t="str">
        <v>UWM-PTH</v>
      </c>
      <c r="Q41" s="169">
        <v>45245</v>
      </c>
      <c r="R41" s="151" t="str">
        <v>Truck</v>
      </c>
      <c r="S41" s="153" t="str">
        <v>PTH - MCM</v>
      </c>
      <c r="T41" s="153" t="str">
        <v/>
      </c>
      <c r="U41" s="153" t="str">
        <v>USAP Vessel</v>
      </c>
      <c r="V41" s="155" t="str">
        <v>USAP Vessel</v>
      </c>
      <c r="W41" s="155" t="str">
        <v/>
      </c>
      <c r="X41" s="155" t="str">
        <v>-</v>
      </c>
      <c r="Y41" s="162">
        <v>45328</v>
      </c>
      <c r="Z41" s="157" t="str">
        <v/>
      </c>
      <c r="AA41" s="163" t="str">
        <v>LC-130</v>
      </c>
      <c r="AB41" s="156">
        <v>45334</v>
      </c>
      <c r="AC41" s="147" t="str">
        <v>Yes</v>
      </c>
      <c r="AD41" s="147" t="str">
        <v>FY24 inter</v>
      </c>
      <c r="AE41" s="147" t="str">
        <v>FY24 intra</v>
      </c>
      <c r="AF41" s="147" t="str">
        <v>D. Gibson</v>
      </c>
      <c r="AG41" s="147">
        <v>44477</v>
      </c>
      <c r="AH41" s="147" t="str">
        <v>I. McEwen</v>
      </c>
      <c r="AI41" s="147">
        <v>44477</v>
      </c>
      <c r="AJ41" s="147" t="str">
        <v/>
      </c>
      <c r="AK41" s="147" t="str">
        <v/>
      </c>
    </row>
    <row r="42" spans="1:37" ht="22.5" hidden="1" customHeight="1">
      <c r="A42" s="25">
        <v>1.2</v>
      </c>
      <c r="B42" s="48" t="str">
        <v/>
      </c>
      <c r="C42" s="18" t="str">
        <v>Drill Heads DNF - R</v>
      </c>
      <c r="D42" s="41" t="str">
        <v xml:space="preserve">Drill Heads for winterover storage - ICL  - Do Not Freeze </v>
      </c>
      <c r="E42" s="23">
        <v>192</v>
      </c>
      <c r="F42" s="23">
        <v>24</v>
      </c>
      <c r="G42" s="23">
        <v>24</v>
      </c>
      <c r="H42" s="23">
        <v>1</v>
      </c>
      <c r="I42" s="22">
        <v>64</v>
      </c>
      <c r="J42" s="22">
        <v>1060</v>
      </c>
      <c r="K42" s="4">
        <v>1060</v>
      </c>
      <c r="L42" s="148" t="str">
        <v>actual</v>
      </c>
      <c r="M42" s="170" t="str">
        <v>DNF</v>
      </c>
      <c r="N42" s="163" t="str">
        <v xml:space="preserve"> U. Wisc. Madison</v>
      </c>
      <c r="O42" s="156" t="str">
        <v/>
      </c>
      <c r="P42" s="151" t="str">
        <v>UWM-PTH</v>
      </c>
      <c r="Q42" s="169">
        <v>45245</v>
      </c>
      <c r="R42" s="151" t="str">
        <v>Truck</v>
      </c>
      <c r="S42" s="153" t="str">
        <v>PTH - MCM</v>
      </c>
      <c r="T42" s="153" t="str">
        <v/>
      </c>
      <c r="U42" s="153" t="str">
        <v>USAP Vessel</v>
      </c>
      <c r="V42" s="155" t="str">
        <v>USAP Vessel</v>
      </c>
      <c r="W42" s="155" t="str">
        <v/>
      </c>
      <c r="X42" s="155" t="str">
        <v>-</v>
      </c>
      <c r="Y42" s="162">
        <v>45328</v>
      </c>
      <c r="Z42" s="157" t="str">
        <v/>
      </c>
      <c r="AA42" s="163" t="str">
        <v>LC-130</v>
      </c>
      <c r="AB42" s="156">
        <v>45334</v>
      </c>
      <c r="AC42" s="147" t="str">
        <v>Yes</v>
      </c>
      <c r="AD42" s="147" t="str">
        <v>FY24 inter</v>
      </c>
      <c r="AE42" s="147" t="str">
        <v>FY24 intra</v>
      </c>
      <c r="AF42" s="147" t="str">
        <v>D. Gibson</v>
      </c>
      <c r="AG42" s="147">
        <v>44477</v>
      </c>
      <c r="AH42" s="147" t="str">
        <v>I. McEwen</v>
      </c>
      <c r="AI42" s="147">
        <v>44477</v>
      </c>
      <c r="AJ42" s="147" t="str">
        <v/>
      </c>
      <c r="AK42" s="147" t="str">
        <v/>
      </c>
    </row>
    <row r="43" spans="1:37" ht="34.5" hidden="1" customHeight="1">
      <c r="A43" s="25">
        <v>1.2</v>
      </c>
      <c r="B43" s="48" t="str">
        <v/>
      </c>
      <c r="C43" s="3" t="str">
        <v>Computing/controls components</v>
      </c>
      <c r="D43" s="3" t="str">
        <v>Computing and controls equipment (Sensor, motor drives and other sensitive electronics) - Do Not Freeze</v>
      </c>
      <c r="E43" s="4">
        <v>96</v>
      </c>
      <c r="F43" s="4">
        <v>48</v>
      </c>
      <c r="G43" s="4">
        <v>48</v>
      </c>
      <c r="H43" s="23">
        <v>1</v>
      </c>
      <c r="I43" s="22">
        <v>128</v>
      </c>
      <c r="J43" s="22">
        <v>3000</v>
      </c>
      <c r="K43" s="4">
        <v>3000</v>
      </c>
      <c r="L43" s="23" t="str">
        <v>estimated</v>
      </c>
      <c r="M43" s="6" t="str">
        <v>DNF</v>
      </c>
      <c r="N43" s="163" t="str">
        <v xml:space="preserve"> U. Wisc. Madison</v>
      </c>
      <c r="O43" s="156" t="str">
        <v/>
      </c>
      <c r="P43" s="160" t="str">
        <v>UWM - PTH</v>
      </c>
      <c r="Q43" s="169">
        <v>45505</v>
      </c>
      <c r="R43" s="151" t="str">
        <v>Truck</v>
      </c>
      <c r="S43" s="152" t="str">
        <v>PTH - CHC</v>
      </c>
      <c r="T43" s="153" t="str">
        <v/>
      </c>
      <c r="U43" s="153" t="str">
        <v>ComSur</v>
      </c>
      <c r="V43" s="154" t="str">
        <v>CHC-MCM</v>
      </c>
      <c r="W43" s="155" t="str">
        <v/>
      </c>
      <c r="X43" s="155" t="str">
        <v>USAP Air</v>
      </c>
      <c r="Y43" s="156">
        <v>45597</v>
      </c>
      <c r="Z43" s="157" t="str">
        <v/>
      </c>
      <c r="AA43" s="147" t="str">
        <v>LC-130</v>
      </c>
      <c r="AB43" s="156">
        <v>45611</v>
      </c>
      <c r="AC43" s="147" t="str">
        <v>Yes</v>
      </c>
      <c r="AD43" s="147" t="str">
        <v>FY25 inter</v>
      </c>
      <c r="AE43" s="147" t="str">
        <v>FY25 intra</v>
      </c>
      <c r="AF43" s="147" t="str">
        <v>D. Gibson</v>
      </c>
      <c r="AG43" s="147">
        <v>44477</v>
      </c>
      <c r="AH43" s="147" t="str">
        <v>I. McEwen</v>
      </c>
      <c r="AI43" s="147">
        <v>44477</v>
      </c>
      <c r="AJ43" s="147" t="str">
        <v/>
      </c>
      <c r="AK43" s="147" t="str">
        <v/>
      </c>
    </row>
    <row r="44" spans="1:37" ht="21.75" hidden="1" customHeight="1">
      <c r="A44" s="67">
        <v>1.2</v>
      </c>
      <c r="B44" s="68" t="str">
        <v/>
      </c>
      <c r="C44" s="19" t="str">
        <v xml:space="preserve">Installation Hardware  87-93 </v>
      </c>
      <c r="D44" s="19" t="str">
        <v>Installation hardware for winterover storage at Pole</v>
      </c>
      <c r="E44" s="69">
        <v>96</v>
      </c>
      <c r="F44" s="69">
        <v>48</v>
      </c>
      <c r="G44" s="69">
        <v>48</v>
      </c>
      <c r="H44" s="23">
        <v>7</v>
      </c>
      <c r="I44" s="22">
        <v>896</v>
      </c>
      <c r="J44" s="22">
        <v>1000</v>
      </c>
      <c r="K44" s="4">
        <v>7000</v>
      </c>
      <c r="L44" s="178" t="str">
        <v>estimated</v>
      </c>
      <c r="M44" s="7" t="str">
        <v/>
      </c>
      <c r="N44" s="163" t="str">
        <v xml:space="preserve"> U. Wisc. Madison</v>
      </c>
      <c r="O44" s="156" t="str">
        <v/>
      </c>
      <c r="P44" s="160" t="str">
        <v>UWM - PTH</v>
      </c>
      <c r="Q44" s="169">
        <v>45245</v>
      </c>
      <c r="R44" s="151" t="str">
        <v>Truck</v>
      </c>
      <c r="S44" s="152" t="str">
        <v>PTH - MCM</v>
      </c>
      <c r="T44" s="153" t="str">
        <v/>
      </c>
      <c r="U44" s="153" t="str">
        <v>USAP Vessel</v>
      </c>
      <c r="V44" s="155" t="str">
        <v>USAP Vessel</v>
      </c>
      <c r="W44" s="155" t="str">
        <v/>
      </c>
      <c r="X44" s="155" t="str">
        <v>-</v>
      </c>
      <c r="Y44" s="162">
        <v>45328</v>
      </c>
      <c r="Z44" s="157" t="str">
        <v/>
      </c>
      <c r="AA44" s="163" t="str">
        <v>LC-130</v>
      </c>
      <c r="AB44" s="156">
        <v>45337</v>
      </c>
      <c r="AC44" s="147" t="str">
        <v>Yes</v>
      </c>
      <c r="AD44" s="147" t="str">
        <v>FY24 inter</v>
      </c>
      <c r="AE44" s="147" t="str">
        <v>FY24 intra</v>
      </c>
      <c r="AF44" s="147" t="str">
        <v>D. Tosi</v>
      </c>
      <c r="AG44" s="147">
        <v>44461</v>
      </c>
      <c r="AH44" s="147" t="str">
        <v>I. McEwen</v>
      </c>
      <c r="AI44" s="147">
        <v>44461</v>
      </c>
      <c r="AJ44" s="147" t="str">
        <v/>
      </c>
      <c r="AK44" s="147" t="str">
        <v/>
      </c>
    </row>
    <row r="45" spans="1:37" ht="32.450000000000003" hidden="1" customHeight="1">
      <c r="A45" s="67">
        <v>1.2</v>
      </c>
      <c r="B45" s="68" t="str">
        <v/>
      </c>
      <c r="C45" s="19" t="str">
        <v xml:space="preserve">Installation Weights  87-93 </v>
      </c>
      <c r="D45" s="19" t="str">
        <v>Installation weights for winterover storage at Pole</v>
      </c>
      <c r="E45" s="69">
        <v>36</v>
      </c>
      <c r="F45" s="69">
        <v>24</v>
      </c>
      <c r="G45" s="69">
        <v>24</v>
      </c>
      <c r="H45" s="23">
        <v>7</v>
      </c>
      <c r="I45" s="22">
        <v>84</v>
      </c>
      <c r="J45" s="22">
        <v>785.71428571428567</v>
      </c>
      <c r="K45" s="4">
        <v>5500</v>
      </c>
      <c r="L45" s="69" t="str">
        <v>estimated</v>
      </c>
      <c r="M45" s="7" t="str">
        <v/>
      </c>
      <c r="N45" s="163" t="str">
        <v xml:space="preserve"> U. Wisc. Madison</v>
      </c>
      <c r="O45" s="156" t="str">
        <v/>
      </c>
      <c r="P45" s="160" t="str">
        <v>UWM - PTH</v>
      </c>
      <c r="Q45" s="169">
        <v>45245</v>
      </c>
      <c r="R45" s="151" t="str">
        <v>Truck</v>
      </c>
      <c r="S45" s="152" t="str">
        <v>PTH - MCM</v>
      </c>
      <c r="T45" s="153" t="str">
        <v/>
      </c>
      <c r="U45" s="153" t="str">
        <v>USAP Vessel</v>
      </c>
      <c r="V45" s="155" t="str">
        <v>USAP Vessel</v>
      </c>
      <c r="W45" s="155" t="str">
        <v/>
      </c>
      <c r="X45" s="155" t="str">
        <v>-</v>
      </c>
      <c r="Y45" s="162">
        <v>45328</v>
      </c>
      <c r="Z45" s="157" t="str">
        <v/>
      </c>
      <c r="AA45" s="163" t="str">
        <v>LC-130</v>
      </c>
      <c r="AB45" s="156">
        <v>45337</v>
      </c>
      <c r="AC45" s="147" t="str">
        <v>Yes</v>
      </c>
      <c r="AD45" s="147" t="str">
        <v>FY24 inter</v>
      </c>
      <c r="AE45" s="147" t="str">
        <v>FY24 intra</v>
      </c>
      <c r="AF45" s="147" t="str">
        <v>D. Tosi</v>
      </c>
      <c r="AG45" s="147">
        <v>44461</v>
      </c>
      <c r="AH45" s="147" t="str">
        <v>I. McEwen</v>
      </c>
      <c r="AI45" s="147">
        <v>44461</v>
      </c>
      <c r="AJ45" s="147" t="str">
        <v/>
      </c>
      <c r="AK45" s="147" t="str">
        <v/>
      </c>
    </row>
    <row r="46" spans="1:37" ht="31.5" hidden="1">
      <c r="A46" s="25">
        <v>1.5</v>
      </c>
      <c r="B46" s="48" t="str">
        <v/>
      </c>
      <c r="C46" s="3" t="str">
        <v>Calibration/Special Devices 87-88</v>
      </c>
      <c r="D46" s="3" t="str">
        <v>3+1 PencilBeams from UW, 2+1 pDOM and 1+1 LOMs - Do Not Deep Freeze</v>
      </c>
      <c r="E46" s="23">
        <v>58</v>
      </c>
      <c r="F46" s="23">
        <v>38</v>
      </c>
      <c r="G46" s="148">
        <v>41</v>
      </c>
      <c r="H46" s="23">
        <v>1</v>
      </c>
      <c r="I46" s="22">
        <v>52.293981481481481</v>
      </c>
      <c r="J46" s="22">
        <v>836</v>
      </c>
      <c r="K46" s="4">
        <v>836</v>
      </c>
      <c r="L46" s="23" t="str">
        <v>use mDOM as estimate</v>
      </c>
      <c r="M46" s="6" t="str">
        <v>DNDF [-40C]</v>
      </c>
      <c r="N46" s="163" t="str">
        <v xml:space="preserve"> U. Wisc. Madison</v>
      </c>
      <c r="O46" s="156" t="str">
        <v/>
      </c>
      <c r="P46" s="160" t="str">
        <v>UWM - PTH</v>
      </c>
      <c r="Q46" s="169">
        <v>45139</v>
      </c>
      <c r="R46" s="151" t="str">
        <v>Truck</v>
      </c>
      <c r="S46" s="152" t="str">
        <v>PTH - CHC</v>
      </c>
      <c r="T46" s="153" t="str">
        <v/>
      </c>
      <c r="U46" s="153" t="str">
        <v>ComSur</v>
      </c>
      <c r="V46" s="155" t="str">
        <v>CHC-MCM</v>
      </c>
      <c r="W46" s="155" t="str">
        <v/>
      </c>
      <c r="X46" s="155" t="str">
        <v>USAP Air</v>
      </c>
      <c r="Y46" s="156">
        <v>45231</v>
      </c>
      <c r="Z46" s="157" t="str">
        <v/>
      </c>
      <c r="AA46" s="147" t="str">
        <v>LC-130</v>
      </c>
      <c r="AB46" s="156">
        <v>45275</v>
      </c>
      <c r="AC46" s="147" t="str">
        <v>Yes</v>
      </c>
      <c r="AD46" s="147" t="str">
        <v>FY24 inter</v>
      </c>
      <c r="AE46" s="147" t="str">
        <v>FY24 intra</v>
      </c>
      <c r="AF46" s="147" t="str">
        <v>D. Williams</v>
      </c>
      <c r="AG46" s="147">
        <v>44482</v>
      </c>
      <c r="AH46" s="147" t="str">
        <v>D. Tosi</v>
      </c>
      <c r="AI46" s="147">
        <v>44482</v>
      </c>
      <c r="AJ46" s="147" t="str">
        <v/>
      </c>
      <c r="AK46" s="147" t="str">
        <v/>
      </c>
    </row>
    <row r="47" spans="1:37" ht="63" hidden="1">
      <c r="A47" s="25">
        <v>1.3</v>
      </c>
      <c r="B47" s="48" t="str">
        <v/>
      </c>
      <c r="C47" s="3" t="str">
        <v>Special Devices 87-88</v>
      </c>
      <c r="D47" s="3" t="str">
        <v>Special devices for 2 strings from UW (4+1 Radio Pulsers (all strings) 1+1 Radio Receivers, 3+1 FOM)  - Do Not Deep Freeze</v>
      </c>
      <c r="E47" s="23">
        <v>63</v>
      </c>
      <c r="F47" s="23">
        <v>40</v>
      </c>
      <c r="G47" s="23">
        <v>42</v>
      </c>
      <c r="H47" s="23">
        <v>1</v>
      </c>
      <c r="I47" s="22">
        <v>61.25</v>
      </c>
      <c r="J47" s="22">
        <v>677</v>
      </c>
      <c r="K47" s="4">
        <v>677</v>
      </c>
      <c r="L47" s="148" t="str">
        <v>preliminary</v>
      </c>
      <c r="M47" s="6" t="str">
        <v>DNDF [-40C]</v>
      </c>
      <c r="N47" s="10" t="str">
        <v>UWM/Kansas</v>
      </c>
      <c r="O47" s="156" t="str">
        <v/>
      </c>
      <c r="P47" s="160" t="str">
        <v>UWM - PTH</v>
      </c>
      <c r="Q47" s="169">
        <v>45139</v>
      </c>
      <c r="R47" s="151" t="str">
        <v>Truck</v>
      </c>
      <c r="S47" s="152" t="str">
        <v>PTH - CHC</v>
      </c>
      <c r="T47" s="153" t="str">
        <v/>
      </c>
      <c r="U47" s="153" t="str">
        <v>ComSur</v>
      </c>
      <c r="V47" s="155" t="str">
        <v>CHC-MCM</v>
      </c>
      <c r="W47" s="155" t="str">
        <v/>
      </c>
      <c r="X47" s="155" t="str">
        <v>USAP Air</v>
      </c>
      <c r="Y47" s="156">
        <v>45231</v>
      </c>
      <c r="Z47" s="157" t="str">
        <v/>
      </c>
      <c r="AA47" s="163" t="str">
        <v>LC-130</v>
      </c>
      <c r="AB47" s="156">
        <v>45275</v>
      </c>
      <c r="AC47" s="147" t="str">
        <v>Yes</v>
      </c>
      <c r="AD47" s="147" t="str">
        <v>FY24 inter</v>
      </c>
      <c r="AE47" s="147" t="str">
        <v>FY24 intra</v>
      </c>
      <c r="AF47" s="147" t="str">
        <v>S. Boeser</v>
      </c>
      <c r="AG47" s="147">
        <v>44482</v>
      </c>
      <c r="AH47" s="147" t="str">
        <v>D. Tosi</v>
      </c>
      <c r="AI47" s="147">
        <v>44482</v>
      </c>
      <c r="AJ47" s="147" t="str">
        <v>4+1 Radio Pulser, weight  50 kg. 1+1 Radio receiver, assume mDOM weight, 3+1 FOM (assume mDOM weight) + 2ftx2ftx4ft FOM box (50 lbs).  Special Devices from UW. FTS, seismometer missing from estimate.  250 lbs crate estimate</v>
      </c>
      <c r="AK47" s="147" t="str">
        <v/>
      </c>
    </row>
    <row r="48" spans="1:37" ht="30" hidden="1" customHeight="1">
      <c r="A48" s="37">
        <v>1.2</v>
      </c>
      <c r="B48" s="70" t="str">
        <v/>
      </c>
      <c r="C48" s="1" t="str">
        <v>Misc. Science Equipment - FY24</v>
      </c>
      <c r="D48" s="1" t="str">
        <v xml:space="preserve">Scientific and test equipment (SPAT, DCM et al.) - Do Not Freeze </v>
      </c>
      <c r="E48" s="38">
        <v>48</v>
      </c>
      <c r="F48" s="38">
        <v>48</v>
      </c>
      <c r="G48" s="38">
        <v>48</v>
      </c>
      <c r="H48" s="23">
        <v>1</v>
      </c>
      <c r="I48" s="22">
        <v>64</v>
      </c>
      <c r="J48" s="22">
        <v>1500</v>
      </c>
      <c r="K48" s="4">
        <v>1500</v>
      </c>
      <c r="L48" s="177" t="str">
        <v>estimated</v>
      </c>
      <c r="M48" s="173" t="str">
        <v>DNF</v>
      </c>
      <c r="N48" s="163" t="str">
        <v xml:space="preserve"> U. Wisc. Madison</v>
      </c>
      <c r="O48" s="156" t="str">
        <v/>
      </c>
      <c r="P48" s="151" t="str">
        <v>UWM - PTH</v>
      </c>
      <c r="Q48" s="169">
        <v>45139</v>
      </c>
      <c r="R48" s="151" t="str">
        <v>Truck</v>
      </c>
      <c r="S48" s="152" t="str">
        <v>PTH - CHC</v>
      </c>
      <c r="T48" s="153" t="str">
        <v/>
      </c>
      <c r="U48" s="153" t="str">
        <v>ComSur</v>
      </c>
      <c r="V48" s="155" t="str">
        <v>CHC-MCM</v>
      </c>
      <c r="W48" s="155" t="str">
        <v/>
      </c>
      <c r="X48" s="155" t="str">
        <v>USAP Air</v>
      </c>
      <c r="Y48" s="156">
        <v>45231</v>
      </c>
      <c r="Z48" s="157" t="str">
        <v/>
      </c>
      <c r="AA48" s="163" t="str">
        <v>LC-130</v>
      </c>
      <c r="AB48" s="156">
        <v>45261</v>
      </c>
      <c r="AC48" s="147" t="str">
        <v>Yes</v>
      </c>
      <c r="AD48" s="147" t="str">
        <v>FY24 inter</v>
      </c>
      <c r="AE48" s="147" t="str">
        <v>FY24 intra</v>
      </c>
      <c r="AF48" s="147" t="str">
        <v>T. Karg</v>
      </c>
      <c r="AG48" s="147">
        <v>44477</v>
      </c>
      <c r="AH48" s="147" t="str">
        <v>D. Tosi</v>
      </c>
      <c r="AI48" s="147">
        <v>44477</v>
      </c>
      <c r="AJ48" s="147" t="str">
        <v/>
      </c>
      <c r="AK48" s="147" t="str">
        <v/>
      </c>
    </row>
    <row r="49" spans="1:40" ht="32.450000000000003" hidden="1" customHeight="1">
      <c r="A49" s="25">
        <v>1.3</v>
      </c>
      <c r="B49" s="48" t="str">
        <v/>
      </c>
      <c r="C49" s="71" t="str">
        <v>Special Devices 89-93</v>
      </c>
      <c r="D49" s="3" t="str">
        <v>Special devices for 5 remaining strings from UW (4+1 FOM,2+1 Radio Receivers, 11+1 LOM + seismometer*) - Do Not Deep Freeze</v>
      </c>
      <c r="E49" s="23">
        <v>81</v>
      </c>
      <c r="F49" s="23">
        <v>56</v>
      </c>
      <c r="G49" s="23">
        <v>51</v>
      </c>
      <c r="H49" s="23">
        <v>1</v>
      </c>
      <c r="I49" s="22">
        <v>133.875</v>
      </c>
      <c r="J49" s="22">
        <v>1797</v>
      </c>
      <c r="K49" s="4">
        <v>1797</v>
      </c>
      <c r="L49" s="148" t="str">
        <v>preliminary</v>
      </c>
      <c r="M49" s="6" t="str">
        <v>DNDF [-40C]</v>
      </c>
      <c r="N49" s="10" t="str">
        <v>UWM/Kansas</v>
      </c>
      <c r="O49" s="156" t="str">
        <v/>
      </c>
      <c r="P49" s="160" t="str">
        <v>UWM - PTH</v>
      </c>
      <c r="Q49" s="169">
        <v>45505</v>
      </c>
      <c r="R49" s="151" t="str">
        <v>Truck</v>
      </c>
      <c r="S49" s="152" t="str">
        <v>PTH - CHC</v>
      </c>
      <c r="T49" s="153" t="str">
        <v/>
      </c>
      <c r="U49" s="153" t="str">
        <v>ComAir</v>
      </c>
      <c r="V49" s="155" t="str">
        <v>CHC-MCM</v>
      </c>
      <c r="W49" s="155" t="str">
        <v/>
      </c>
      <c r="X49" s="155" t="str">
        <v>USAP Air</v>
      </c>
      <c r="Y49" s="156">
        <v>45597</v>
      </c>
      <c r="Z49" s="157" t="str">
        <v/>
      </c>
      <c r="AA49" s="163" t="str">
        <v>LC-130</v>
      </c>
      <c r="AB49" s="156">
        <v>45621</v>
      </c>
      <c r="AC49" s="147" t="str">
        <v>Yes</v>
      </c>
      <c r="AD49" s="147" t="str">
        <v>FY25 inter</v>
      </c>
      <c r="AE49" s="147" t="str">
        <v>FY25 intra</v>
      </c>
      <c r="AF49" s="147" t="str">
        <v>S. Boeser</v>
      </c>
      <c r="AG49" s="147">
        <v>44482</v>
      </c>
      <c r="AH49" s="147" t="str">
        <v>D. Tosi</v>
      </c>
      <c r="AI49" s="147">
        <v>44482</v>
      </c>
      <c r="AJ49" s="147" t="str">
        <v xml:space="preserve">21 Special Devices from USA (11+ 1 LOM, 4+1 FOM, 2+1 RR, FTS ? , seismometer), assume mDOM weight. 200 lbs wood crate. FTS not included. (*) Seismometer not yet in CMD </v>
      </c>
      <c r="AK49" s="147" t="str">
        <v/>
      </c>
    </row>
    <row r="50" spans="1:40" ht="32.450000000000003" hidden="1" customHeight="1">
      <c r="A50" s="25">
        <v>1.5</v>
      </c>
      <c r="B50" s="48" t="str">
        <v/>
      </c>
      <c r="C50" s="3" t="str">
        <v>Calibration/Special Devices  89-93</v>
      </c>
      <c r="D50" s="3" t="str">
        <v>8+1 PencilBeams, 12+1 pDOMs from UW - Do Not Deep Freeze</v>
      </c>
      <c r="E50" s="23">
        <v>75</v>
      </c>
      <c r="F50" s="23">
        <v>56.5</v>
      </c>
      <c r="G50" s="148">
        <v>41</v>
      </c>
      <c r="H50" s="23">
        <v>1</v>
      </c>
      <c r="I50" s="22">
        <v>100.54253472222223</v>
      </c>
      <c r="J50" s="22">
        <v>1602</v>
      </c>
      <c r="K50" s="4">
        <v>1602</v>
      </c>
      <c r="L50" s="23" t="str">
        <v>use mDOM as estimate</v>
      </c>
      <c r="M50" s="6" t="str">
        <v>DNDF [-40C]</v>
      </c>
      <c r="N50" s="163" t="str">
        <v xml:space="preserve"> U. Wisc. Madison</v>
      </c>
      <c r="O50" s="156" t="str">
        <v/>
      </c>
      <c r="P50" s="151" t="str">
        <v>UWM - PTH</v>
      </c>
      <c r="Q50" s="169">
        <v>45505</v>
      </c>
      <c r="R50" s="151" t="str">
        <v>Truck</v>
      </c>
      <c r="S50" s="152" t="str">
        <v>PTH - CHC</v>
      </c>
      <c r="T50" s="153" t="str">
        <v/>
      </c>
      <c r="U50" s="153" t="str">
        <v>ComSur</v>
      </c>
      <c r="V50" s="155" t="str">
        <v>CHC-MCM</v>
      </c>
      <c r="W50" s="155" t="str">
        <v/>
      </c>
      <c r="X50" s="155" t="str">
        <v>USAP Air</v>
      </c>
      <c r="Y50" s="156">
        <v>45597</v>
      </c>
      <c r="Z50" s="157" t="str">
        <v/>
      </c>
      <c r="AA50" s="163" t="str">
        <v>LC-130</v>
      </c>
      <c r="AB50" s="156">
        <v>45621</v>
      </c>
      <c r="AC50" s="147" t="str">
        <v>Yes</v>
      </c>
      <c r="AD50" s="147" t="str">
        <v>FY25 inter</v>
      </c>
      <c r="AE50" s="147" t="str">
        <v>FY25 intra</v>
      </c>
      <c r="AF50" s="147" t="str">
        <v>D. Williams</v>
      </c>
      <c r="AG50" s="147">
        <v>44482</v>
      </c>
      <c r="AH50" s="147" t="str">
        <v>D. Tosi</v>
      </c>
      <c r="AI50" s="147">
        <v>44474</v>
      </c>
      <c r="AJ50" s="147" t="str">
        <v xml:space="preserve">8+1 PencilBeams for strings 89-93, 12+1 pDOMs, assume mDOM weight. 244 lbs crate. </v>
      </c>
      <c r="AK50" s="147" t="str">
        <v/>
      </c>
    </row>
    <row r="51" spans="1:40" ht="27" hidden="1" customHeight="1">
      <c r="A51" s="37">
        <v>1.2</v>
      </c>
      <c r="B51" s="70" t="str">
        <v/>
      </c>
      <c r="C51" s="1" t="str">
        <v>Misc. Science Equipment - FY25</v>
      </c>
      <c r="D51" s="1" t="str">
        <v>Scientific and test equipment  (Handheld test devices, Paros, et al.) - Do Not Freeze</v>
      </c>
      <c r="E51" s="38">
        <v>48</v>
      </c>
      <c r="F51" s="38">
        <v>48</v>
      </c>
      <c r="G51" s="38">
        <v>48</v>
      </c>
      <c r="H51" s="23">
        <v>1</v>
      </c>
      <c r="I51" s="22">
        <v>64</v>
      </c>
      <c r="J51" s="22">
        <v>1500</v>
      </c>
      <c r="K51" s="4">
        <v>1500</v>
      </c>
      <c r="L51" s="177" t="str">
        <v>estimated</v>
      </c>
      <c r="M51" s="173" t="str">
        <v>DNF</v>
      </c>
      <c r="N51" s="163" t="str">
        <v xml:space="preserve"> U. Wisc. Madison</v>
      </c>
      <c r="O51" s="156" t="str">
        <v/>
      </c>
      <c r="P51" s="151" t="str">
        <v>UWM - PTH</v>
      </c>
      <c r="Q51" s="169">
        <v>45505</v>
      </c>
      <c r="R51" s="151" t="str">
        <v>Truck</v>
      </c>
      <c r="S51" s="152" t="str">
        <v>PTH - CHC</v>
      </c>
      <c r="T51" s="153" t="str">
        <v/>
      </c>
      <c r="U51" s="153" t="str">
        <v>ComSur</v>
      </c>
      <c r="V51" s="155" t="str">
        <v>CHC-MCM</v>
      </c>
      <c r="W51" s="155" t="str">
        <v/>
      </c>
      <c r="X51" s="155" t="str">
        <v>USAP Air</v>
      </c>
      <c r="Y51" s="156">
        <v>45597</v>
      </c>
      <c r="Z51" s="157" t="str">
        <v/>
      </c>
      <c r="AA51" s="163" t="str">
        <v>LC-130</v>
      </c>
      <c r="AB51" s="156">
        <v>45627</v>
      </c>
      <c r="AC51" s="147" t="str">
        <v>Yes</v>
      </c>
      <c r="AD51" s="147" t="str">
        <v>FY25 inter</v>
      </c>
      <c r="AE51" s="147" t="str">
        <v>FY25 intra</v>
      </c>
      <c r="AF51" s="147" t="str">
        <v>D. Tosi</v>
      </c>
      <c r="AG51" s="147">
        <v>44477</v>
      </c>
      <c r="AH51" s="147" t="str">
        <v>D. Tosi</v>
      </c>
      <c r="AI51" s="147">
        <v>44477</v>
      </c>
      <c r="AJ51" s="147" t="str">
        <v/>
      </c>
      <c r="AK51" s="147" t="str">
        <v/>
      </c>
    </row>
    <row r="52" spans="1:40" ht="31.5" hidden="1">
      <c r="A52" s="25">
        <v>1.5</v>
      </c>
      <c r="B52" s="48" t="str">
        <v/>
      </c>
      <c r="C52" s="3" t="str">
        <v>Dust logging device</v>
      </c>
      <c r="D52" s="3" t="str">
        <v>Blue Logging device - sensitive equipment - Do Not Freeze</v>
      </c>
      <c r="E52" s="23">
        <v>48</v>
      </c>
      <c r="F52" s="23">
        <v>17</v>
      </c>
      <c r="G52" s="23">
        <v>17</v>
      </c>
      <c r="H52" s="23">
        <v>1</v>
      </c>
      <c r="I52" s="22">
        <v>8.0277777777777786</v>
      </c>
      <c r="J52" s="22">
        <v>60</v>
      </c>
      <c r="K52" s="4">
        <v>60</v>
      </c>
      <c r="L52" s="148" t="str">
        <v>as in 2019-2020</v>
      </c>
      <c r="M52" s="170" t="str">
        <v>DNF</v>
      </c>
      <c r="N52" s="163" t="str">
        <v xml:space="preserve"> U. Wisc. Madison</v>
      </c>
      <c r="O52" s="156" t="str">
        <v/>
      </c>
      <c r="P52" s="160" t="str">
        <v>UWM - PTH</v>
      </c>
      <c r="Q52" s="169">
        <v>45505</v>
      </c>
      <c r="R52" s="151" t="str">
        <v>Truck</v>
      </c>
      <c r="S52" s="152" t="str">
        <v>PTH - CHC</v>
      </c>
      <c r="T52" s="153" t="str">
        <v/>
      </c>
      <c r="U52" s="153" t="str">
        <v>ComAir</v>
      </c>
      <c r="V52" s="155" t="str">
        <v>CHC-MCM</v>
      </c>
      <c r="W52" s="155" t="str">
        <v/>
      </c>
      <c r="X52" s="155" t="str">
        <v>USAP Air</v>
      </c>
      <c r="Y52" s="156">
        <v>45597</v>
      </c>
      <c r="Z52" s="157" t="str">
        <v/>
      </c>
      <c r="AA52" s="163" t="str">
        <v>LC-130</v>
      </c>
      <c r="AB52" s="156">
        <v>45621</v>
      </c>
      <c r="AC52" s="147" t="str">
        <v>Yes</v>
      </c>
      <c r="AD52" s="147" t="str">
        <v>FY25 inter</v>
      </c>
      <c r="AE52" s="147" t="str">
        <v>FY25 intra</v>
      </c>
      <c r="AF52" s="147" t="str">
        <v>D. Williams</v>
      </c>
      <c r="AG52" s="147">
        <v>44483</v>
      </c>
      <c r="AH52" s="147" t="str">
        <v>D. Tosi</v>
      </c>
      <c r="AI52" s="147">
        <v>44457</v>
      </c>
      <c r="AJ52" s="147" t="str">
        <v>Used weights from last deployment season shipment data (could be combined)</v>
      </c>
      <c r="AK52" s="147" t="str">
        <v/>
      </c>
    </row>
    <row r="53" spans="1:40" ht="31.5" hidden="1">
      <c r="A53" s="25">
        <v>1.5</v>
      </c>
      <c r="B53" s="48" t="str">
        <v/>
      </c>
      <c r="C53" s="3" t="str">
        <v>Dust logging device</v>
      </c>
      <c r="D53" s="3" t="str">
        <v>Green Logging device - sensitive equipment - Do Not Freeze</v>
      </c>
      <c r="E53" s="23">
        <v>48</v>
      </c>
      <c r="F53" s="23">
        <v>17</v>
      </c>
      <c r="G53" s="23">
        <v>17</v>
      </c>
      <c r="H53" s="23">
        <v>1</v>
      </c>
      <c r="I53" s="22">
        <v>8.0277777777777786</v>
      </c>
      <c r="J53" s="22">
        <v>60</v>
      </c>
      <c r="K53" s="4">
        <v>60</v>
      </c>
      <c r="L53" s="148" t="str">
        <v>as in 2019-2020</v>
      </c>
      <c r="M53" s="170" t="str">
        <v>DNF</v>
      </c>
      <c r="N53" s="163" t="str">
        <v xml:space="preserve"> U. Wisc. Madison</v>
      </c>
      <c r="O53" s="156" t="str">
        <v/>
      </c>
      <c r="P53" s="160" t="str">
        <v>UWM - PTH</v>
      </c>
      <c r="Q53" s="169">
        <v>45505</v>
      </c>
      <c r="R53" s="151" t="str">
        <v>Truck</v>
      </c>
      <c r="S53" s="152" t="str">
        <v>PTH - CHC</v>
      </c>
      <c r="T53" s="153" t="str">
        <v/>
      </c>
      <c r="U53" s="153" t="str">
        <v>ComAir</v>
      </c>
      <c r="V53" s="155" t="str">
        <v>CHC-MCM</v>
      </c>
      <c r="W53" s="155" t="str">
        <v/>
      </c>
      <c r="X53" s="155" t="str">
        <v>USAP Air</v>
      </c>
      <c r="Y53" s="156">
        <v>45597</v>
      </c>
      <c r="Z53" s="157" t="str">
        <v/>
      </c>
      <c r="AA53" s="163" t="str">
        <v>LC-130</v>
      </c>
      <c r="AB53" s="156">
        <v>45621</v>
      </c>
      <c r="AC53" s="147" t="str">
        <v>Yes</v>
      </c>
      <c r="AD53" s="147" t="str">
        <v>FY25 inter</v>
      </c>
      <c r="AE53" s="147" t="str">
        <v>FY25 intra</v>
      </c>
      <c r="AF53" s="147" t="str">
        <v>D. Williams</v>
      </c>
      <c r="AG53" s="147">
        <v>44483</v>
      </c>
      <c r="AH53" s="147" t="str">
        <v>D. Tosi</v>
      </c>
      <c r="AI53" s="147">
        <v>44458</v>
      </c>
      <c r="AJ53" s="147" t="str">
        <v>Used weights from last deployment season shipment data (could be combined)</v>
      </c>
      <c r="AK53" s="147" t="str">
        <v/>
      </c>
    </row>
    <row r="54" spans="1:40" ht="31.5" hidden="1">
      <c r="A54" s="25">
        <v>1.5</v>
      </c>
      <c r="B54" s="48" t="str">
        <v/>
      </c>
      <c r="C54" s="3" t="str">
        <v>Dust logging device</v>
      </c>
      <c r="D54" s="3" t="str">
        <v>Electronics parts - sensitive equipment - Do Not Freeze</v>
      </c>
      <c r="E54" s="23">
        <v>26</v>
      </c>
      <c r="F54" s="23">
        <v>24</v>
      </c>
      <c r="G54" s="23">
        <v>24</v>
      </c>
      <c r="H54" s="23">
        <v>1</v>
      </c>
      <c r="I54" s="22">
        <v>8.6666666666666661</v>
      </c>
      <c r="J54" s="22">
        <v>120</v>
      </c>
      <c r="K54" s="4">
        <v>120</v>
      </c>
      <c r="L54" s="148" t="str">
        <v>as in 2019-2020</v>
      </c>
      <c r="M54" s="170" t="str">
        <v>DNF</v>
      </c>
      <c r="N54" s="163" t="str">
        <v xml:space="preserve"> U. Wisc. Madison</v>
      </c>
      <c r="O54" s="156" t="str">
        <v/>
      </c>
      <c r="P54" s="160" t="str">
        <v>UWM - PTH</v>
      </c>
      <c r="Q54" s="169">
        <v>45505</v>
      </c>
      <c r="R54" s="151" t="str">
        <v>Truck</v>
      </c>
      <c r="S54" s="152" t="str">
        <v>PTH - CHC</v>
      </c>
      <c r="T54" s="153" t="str">
        <v/>
      </c>
      <c r="U54" s="153" t="str">
        <v>ComAir</v>
      </c>
      <c r="V54" s="155" t="str">
        <v>CHC-MCM</v>
      </c>
      <c r="W54" s="155" t="str">
        <v/>
      </c>
      <c r="X54" s="155" t="str">
        <v>USAP Air</v>
      </c>
      <c r="Y54" s="156">
        <v>45597</v>
      </c>
      <c r="Z54" s="157" t="str">
        <v/>
      </c>
      <c r="AA54" s="163" t="str">
        <v>LC-130</v>
      </c>
      <c r="AB54" s="156">
        <v>45621</v>
      </c>
      <c r="AC54" s="147" t="str">
        <v>Yes</v>
      </c>
      <c r="AD54" s="147" t="str">
        <v>FY25 inter</v>
      </c>
      <c r="AE54" s="147" t="str">
        <v>FY25 intra</v>
      </c>
      <c r="AF54" s="147" t="str">
        <v>D. Williams</v>
      </c>
      <c r="AG54" s="147">
        <v>44483</v>
      </c>
      <c r="AH54" s="147" t="str">
        <v>D. Tosi</v>
      </c>
      <c r="AI54" s="147">
        <v>44459</v>
      </c>
      <c r="AJ54" s="147" t="str">
        <v>Used weights from last deployment season shipment data (could be combined)</v>
      </c>
      <c r="AK54" s="147" t="str">
        <v/>
      </c>
    </row>
    <row r="55" spans="1:40" ht="31.5" hidden="1">
      <c r="A55" s="25">
        <v>1.5</v>
      </c>
      <c r="B55" s="48" t="str">
        <v/>
      </c>
      <c r="C55" s="3" t="str">
        <v>Dust logging device</v>
      </c>
      <c r="D55" s="3" t="str">
        <v>Electronics parts - sensitive equipment - Do Not Freeze</v>
      </c>
      <c r="E55" s="23">
        <v>26</v>
      </c>
      <c r="F55" s="23">
        <v>23</v>
      </c>
      <c r="G55" s="23">
        <v>20</v>
      </c>
      <c r="H55" s="23">
        <v>1</v>
      </c>
      <c r="I55" s="22">
        <v>6.9212962962962967</v>
      </c>
      <c r="J55" s="22">
        <v>60</v>
      </c>
      <c r="K55" s="4">
        <v>60</v>
      </c>
      <c r="L55" s="148" t="str">
        <v>as in 2019-2020</v>
      </c>
      <c r="M55" s="170" t="str">
        <v>DNF</v>
      </c>
      <c r="N55" s="163" t="str">
        <v xml:space="preserve"> U. Wisc. Madison</v>
      </c>
      <c r="O55" s="156" t="str">
        <v/>
      </c>
      <c r="P55" s="160" t="str">
        <v>UWM - PTH</v>
      </c>
      <c r="Q55" s="169">
        <v>45505</v>
      </c>
      <c r="R55" s="151" t="str">
        <v>Truck</v>
      </c>
      <c r="S55" s="152" t="str">
        <v>PTH - CHC</v>
      </c>
      <c r="T55" s="153" t="str">
        <v/>
      </c>
      <c r="U55" s="153" t="str">
        <v>ComAir</v>
      </c>
      <c r="V55" s="155" t="str">
        <v>CHC-MCM</v>
      </c>
      <c r="W55" s="155" t="str">
        <v/>
      </c>
      <c r="X55" s="155" t="str">
        <v>USAP Air</v>
      </c>
      <c r="Y55" s="156">
        <v>45597</v>
      </c>
      <c r="Z55" s="157" t="str">
        <v/>
      </c>
      <c r="AA55" s="163" t="str">
        <v>LC-130</v>
      </c>
      <c r="AB55" s="156">
        <v>45621</v>
      </c>
      <c r="AC55" s="147" t="str">
        <v>Yes</v>
      </c>
      <c r="AD55" s="147" t="str">
        <v>FY25 inter</v>
      </c>
      <c r="AE55" s="147" t="str">
        <v>FY25 intra</v>
      </c>
      <c r="AF55" s="147" t="str">
        <v>D. Williams</v>
      </c>
      <c r="AG55" s="147">
        <v>44483</v>
      </c>
      <c r="AH55" s="147" t="str">
        <v>D. Tosi</v>
      </c>
      <c r="AI55" s="147">
        <v>44460</v>
      </c>
      <c r="AJ55" s="147" t="str">
        <v>Used weights from last deployment season shipment data (could be combined)</v>
      </c>
      <c r="AK55" s="147" t="str">
        <v/>
      </c>
    </row>
    <row r="56" spans="1:40" ht="47.25" hidden="1">
      <c r="A56" s="25">
        <v>1.5</v>
      </c>
      <c r="B56" s="48" t="str">
        <v/>
      </c>
      <c r="C56" s="3" t="str">
        <v>Logging winch</v>
      </c>
      <c r="D56" s="3" t="str">
        <v xml:space="preserve">Winch to be used for Dust Logging </v>
      </c>
      <c r="E56" s="23">
        <v>86</v>
      </c>
      <c r="F56" s="23">
        <v>60</v>
      </c>
      <c r="G56" s="23">
        <v>68</v>
      </c>
      <c r="H56" s="23">
        <v>1</v>
      </c>
      <c r="I56" s="22">
        <v>203.05555555555554</v>
      </c>
      <c r="J56" s="22">
        <v>3500</v>
      </c>
      <c r="K56" s="4">
        <v>3500</v>
      </c>
      <c r="L56" s="148" t="str">
        <v>IDP deep logging winch for reference</v>
      </c>
      <c r="M56" s="170" t="str">
        <v/>
      </c>
      <c r="N56" s="163" t="str">
        <v xml:space="preserve"> U. Wisc. Madison</v>
      </c>
      <c r="O56" s="156" t="str">
        <v/>
      </c>
      <c r="P56" s="160" t="str">
        <v>UWM - PTH</v>
      </c>
      <c r="Q56" s="169">
        <v>45505</v>
      </c>
      <c r="R56" s="151" t="str">
        <v>Truck</v>
      </c>
      <c r="S56" s="152" t="str">
        <v>PTH - CHC</v>
      </c>
      <c r="T56" s="153" t="str">
        <v/>
      </c>
      <c r="U56" s="153" t="str">
        <v>ComAir</v>
      </c>
      <c r="V56" s="155" t="str">
        <v>CHC-MCM</v>
      </c>
      <c r="W56" s="155" t="str">
        <v/>
      </c>
      <c r="X56" s="155" t="str">
        <v>USAP Air</v>
      </c>
      <c r="Y56" s="156">
        <v>45597</v>
      </c>
      <c r="Z56" s="157" t="str">
        <v/>
      </c>
      <c r="AA56" s="163" t="str">
        <v>LC-130</v>
      </c>
      <c r="AB56" s="156">
        <v>45621</v>
      </c>
      <c r="AC56" s="147" t="str">
        <v>Yes</v>
      </c>
      <c r="AD56" s="147" t="str">
        <v>FY25 inter</v>
      </c>
      <c r="AE56" s="147" t="str">
        <v>FY25 intra</v>
      </c>
      <c r="AF56" s="147" t="str">
        <v>D. Tosi</v>
      </c>
      <c r="AG56" s="147">
        <v>44477</v>
      </c>
      <c r="AH56" s="147" t="str">
        <v>I. McEwen</v>
      </c>
      <c r="AI56" s="147">
        <v>44477</v>
      </c>
      <c r="AJ56" s="147" t="str">
        <v>Used weights and cubes of IDP deep logging winch. Send back end of season</v>
      </c>
      <c r="AK56" s="147" t="str">
        <v/>
      </c>
    </row>
    <row r="57" spans="1:40" ht="47.25" hidden="1">
      <c r="A57" s="25">
        <v>1.5</v>
      </c>
      <c r="B57" s="48" t="str">
        <v/>
      </c>
      <c r="C57" s="3" t="str">
        <v>Logging winch control box</v>
      </c>
      <c r="D57" s="3" t="str">
        <v>Control Box for winch for Dust Logging  - sensitive equipment - Do Not Freeze</v>
      </c>
      <c r="E57" s="23">
        <v>48</v>
      </c>
      <c r="F57" s="23">
        <v>48</v>
      </c>
      <c r="G57" s="23">
        <v>36</v>
      </c>
      <c r="H57" s="23">
        <v>1</v>
      </c>
      <c r="I57" s="22">
        <v>48</v>
      </c>
      <c r="J57" s="22">
        <v>400</v>
      </c>
      <c r="K57" s="4">
        <v>400</v>
      </c>
      <c r="L57" s="148" t="str">
        <v>IDP deep logging winch for reference</v>
      </c>
      <c r="M57" s="170" t="str">
        <v>DNF</v>
      </c>
      <c r="N57" s="163" t="str">
        <v xml:space="preserve"> U. Wisc. Madison</v>
      </c>
      <c r="O57" s="156" t="str">
        <v/>
      </c>
      <c r="P57" s="160" t="str">
        <v>UWM - PTH</v>
      </c>
      <c r="Q57" s="169">
        <v>45505</v>
      </c>
      <c r="R57" s="151" t="str">
        <v>Truck</v>
      </c>
      <c r="S57" s="152" t="str">
        <v>PTH - CHC</v>
      </c>
      <c r="T57" s="153" t="str">
        <v/>
      </c>
      <c r="U57" s="153" t="str">
        <v>ComAir</v>
      </c>
      <c r="V57" s="155" t="str">
        <v>CHC-MCM</v>
      </c>
      <c r="W57" s="155" t="str">
        <v/>
      </c>
      <c r="X57" s="155" t="str">
        <v>USAP Air</v>
      </c>
      <c r="Y57" s="156">
        <v>45597</v>
      </c>
      <c r="Z57" s="157" t="str">
        <v/>
      </c>
      <c r="AA57" s="163" t="str">
        <v>LC-130</v>
      </c>
      <c r="AB57" s="156">
        <v>45621</v>
      </c>
      <c r="AC57" s="147" t="str">
        <v>Yes</v>
      </c>
      <c r="AD57" s="147" t="str">
        <v>FY25 inter</v>
      </c>
      <c r="AE57" s="147" t="str">
        <v>FY25 intra</v>
      </c>
      <c r="AF57" s="147" t="str">
        <v>D. Tosi</v>
      </c>
      <c r="AG57" s="147">
        <v>44477</v>
      </c>
      <c r="AH57" s="147" t="str">
        <v>I. McEwen</v>
      </c>
      <c r="AI57" s="147">
        <v>44477</v>
      </c>
      <c r="AJ57" s="147" t="str">
        <v>Used weights and cubes of IDP deep logging winch. Send back end of season</v>
      </c>
      <c r="AK57" s="147" t="str">
        <v/>
      </c>
    </row>
    <row r="58" spans="1:40" s="95" customFormat="1" ht="29.85" hidden="1" customHeight="1" thickBot="1">
      <c r="A58" s="53" t="str">
        <v/>
      </c>
      <c r="B58" s="53" t="str">
        <v/>
      </c>
      <c r="C58" s="54" t="str">
        <v>U. Wisconsin totals:</v>
      </c>
      <c r="D58" s="55" t="str">
        <v/>
      </c>
      <c r="E58" s="44" t="str">
        <v/>
      </c>
      <c r="F58" s="44" t="str">
        <v/>
      </c>
      <c r="G58" s="44" t="str">
        <v>TEU=&gt;</v>
      </c>
      <c r="H58" s="56">
        <v>12.127729694308279</v>
      </c>
      <c r="I58" s="57">
        <v>11545.59866898148</v>
      </c>
      <c r="J58" s="57" t="str">
        <v/>
      </c>
      <c r="K58" s="58">
        <v>148947</v>
      </c>
      <c r="L58" s="58" t="str">
        <v/>
      </c>
      <c r="M58" s="58" t="str">
        <v/>
      </c>
      <c r="N58" s="58" t="str">
        <v/>
      </c>
      <c r="O58" s="77" t="str">
        <v/>
      </c>
      <c r="P58" s="59" t="str">
        <v/>
      </c>
      <c r="Q58" s="77" t="str">
        <v/>
      </c>
      <c r="R58" s="60" t="str">
        <v/>
      </c>
      <c r="S58" s="59" t="str">
        <v/>
      </c>
      <c r="T58" s="60" t="str">
        <v/>
      </c>
      <c r="U58" s="60" t="str">
        <v/>
      </c>
      <c r="V58" s="59" t="str">
        <v/>
      </c>
      <c r="W58" s="60" t="str">
        <v/>
      </c>
      <c r="X58" s="60" t="str">
        <v/>
      </c>
      <c r="Y58" s="77" t="str">
        <v/>
      </c>
      <c r="Z58" s="60" t="str">
        <v/>
      </c>
      <c r="AA58" s="60" t="str">
        <v/>
      </c>
      <c r="AB58" s="77" t="str">
        <v/>
      </c>
      <c r="AC58" s="59" t="str">
        <v/>
      </c>
      <c r="AD58" s="77" t="str">
        <v/>
      </c>
      <c r="AE58" s="59" t="str">
        <v/>
      </c>
      <c r="AF58" s="59" t="str">
        <v/>
      </c>
      <c r="AG58" s="59" t="str">
        <v/>
      </c>
      <c r="AH58" s="59" t="str">
        <v/>
      </c>
      <c r="AI58" s="59" t="str">
        <v/>
      </c>
      <c r="AJ58" s="59" t="str">
        <v/>
      </c>
      <c r="AK58" s="59" t="str">
        <v/>
      </c>
      <c r="AL58" s="11"/>
      <c r="AM58" s="11"/>
      <c r="AN58" s="11"/>
    </row>
    <row r="59" spans="1:40" ht="30" hidden="1" customHeight="1" thickTop="1">
      <c r="A59" s="35">
        <v>1.4</v>
      </c>
      <c r="B59" s="51" t="str">
        <v/>
      </c>
      <c r="C59" s="20" t="str">
        <v>Surface Junction Boxes</v>
      </c>
      <c r="D59" s="1" t="str">
        <v xml:space="preserve">Surface Junction Boxes  can overwinter in McM if shipped earlier. 7 junction boxes </v>
      </c>
      <c r="E59" s="36">
        <v>66</v>
      </c>
      <c r="F59" s="36">
        <v>30</v>
      </c>
      <c r="G59" s="36">
        <v>14</v>
      </c>
      <c r="H59" s="23">
        <v>7</v>
      </c>
      <c r="I59" s="4">
        <v>112.29166666666667</v>
      </c>
      <c r="J59" s="4">
        <v>200</v>
      </c>
      <c r="K59" s="4">
        <v>1400</v>
      </c>
      <c r="L59" s="36" t="str">
        <v>preliminary</v>
      </c>
      <c r="M59" s="8" t="str">
        <v/>
      </c>
      <c r="N59" s="163" t="str">
        <v>MSU</v>
      </c>
      <c r="O59" s="156">
        <v>44866</v>
      </c>
      <c r="P59" s="151" t="str">
        <v>MSU-PTH</v>
      </c>
      <c r="Q59" s="169">
        <v>44880</v>
      </c>
      <c r="R59" s="151" t="str">
        <v>Truck</v>
      </c>
      <c r="S59" s="152" t="str">
        <v>PTH - MCM</v>
      </c>
      <c r="T59" s="153" t="str">
        <v/>
      </c>
      <c r="U59" s="153" t="str">
        <v>USAP Vessel</v>
      </c>
      <c r="V59" s="155" t="str">
        <v>USAP Vessel</v>
      </c>
      <c r="W59" s="155" t="str">
        <v/>
      </c>
      <c r="X59" s="155" t="str">
        <v>-</v>
      </c>
      <c r="Y59" s="162">
        <v>44963</v>
      </c>
      <c r="Z59" s="157" t="str">
        <v/>
      </c>
      <c r="AA59" s="147" t="str">
        <v>LC-130/SPoT</v>
      </c>
      <c r="AB59" s="156">
        <v>45270</v>
      </c>
      <c r="AC59" s="147" t="str">
        <v>Yes</v>
      </c>
      <c r="AD59" s="147" t="str">
        <v>FY23 inter</v>
      </c>
      <c r="AE59" s="147" t="str">
        <v>FY24 intra</v>
      </c>
      <c r="AF59" s="147" t="str">
        <v>T. DeYoung</v>
      </c>
      <c r="AG59" s="147">
        <v>44482</v>
      </c>
      <c r="AH59" s="147" t="str">
        <v>D. Tosi</v>
      </c>
      <c r="AI59" s="147">
        <v>44480</v>
      </c>
      <c r="AJ59" s="147" t="str">
        <v>Each is 66" x 30" x 14", each is 112 lbs. Assume Folding crate</v>
      </c>
      <c r="AK59" s="147" t="str">
        <v/>
      </c>
    </row>
    <row r="60" spans="1:40" ht="32.25" hidden="1" customHeight="1">
      <c r="A60" s="35">
        <v>1.4</v>
      </c>
      <c r="B60" s="51" t="str">
        <v/>
      </c>
      <c r="C60" s="20" t="str">
        <v>Surface Cable Assemblies</v>
      </c>
      <c r="D60" s="1" t="str">
        <v xml:space="preserve">Palletized wooden cable drums (Qty: 7). Can overwinter in MCM. </v>
      </c>
      <c r="E60" s="36">
        <v>48</v>
      </c>
      <c r="F60" s="36">
        <v>65</v>
      </c>
      <c r="G60" s="36">
        <v>71</v>
      </c>
      <c r="H60" s="23">
        <v>7</v>
      </c>
      <c r="I60" s="4">
        <v>897.3611111111112</v>
      </c>
      <c r="J60" s="4">
        <v>1335.7142857142858</v>
      </c>
      <c r="K60" s="4">
        <v>9350</v>
      </c>
      <c r="L60" s="36" t="str">
        <v>actual</v>
      </c>
      <c r="M60" s="119" t="str">
        <v/>
      </c>
      <c r="N60" s="163" t="str">
        <v>MSU</v>
      </c>
      <c r="O60" s="156">
        <v>44530</v>
      </c>
      <c r="P60" s="151" t="str">
        <v>MSU-PTH</v>
      </c>
      <c r="Q60" s="169">
        <v>44896</v>
      </c>
      <c r="R60" s="151" t="str">
        <v>Truck</v>
      </c>
      <c r="S60" s="152" t="str">
        <v>PTH - MCM</v>
      </c>
      <c r="T60" s="153" t="str">
        <v/>
      </c>
      <c r="U60" s="153" t="str">
        <v>USAP Vessel</v>
      </c>
      <c r="V60" s="155" t="str">
        <v>USAP Vessel</v>
      </c>
      <c r="W60" s="155" t="str">
        <v/>
      </c>
      <c r="X60" s="155" t="str">
        <v>-</v>
      </c>
      <c r="Y60" s="162">
        <v>44963</v>
      </c>
      <c r="Z60" s="157" t="str">
        <v/>
      </c>
      <c r="AA60" s="147" t="str">
        <v>LC-130</v>
      </c>
      <c r="AB60" s="156">
        <v>45250</v>
      </c>
      <c r="AC60" s="147" t="str">
        <v>Yes</v>
      </c>
      <c r="AD60" s="147" t="str">
        <v>FY23 inter</v>
      </c>
      <c r="AE60" s="147" t="str">
        <v>FY24 intra</v>
      </c>
      <c r="AF60" s="147" t="str">
        <v>T. DeYoung</v>
      </c>
      <c r="AG60" s="147">
        <v>44482</v>
      </c>
      <c r="AH60" s="147" t="str">
        <v>D. Tosi</v>
      </c>
      <c r="AI60" s="147">
        <v>44480</v>
      </c>
      <c r="AJ60" s="147" t="str">
        <v xml:space="preserve">(*) storage in McMurdo pending low temperature test </v>
      </c>
      <c r="AK60" s="147" t="str">
        <v/>
      </c>
    </row>
    <row r="61" spans="1:40" ht="63" hidden="1">
      <c r="A61" s="35">
        <v>1.4</v>
      </c>
      <c r="B61" s="51" t="str">
        <v/>
      </c>
      <c r="C61" s="20" t="str">
        <v>Breakout cables for strings 87-88</v>
      </c>
      <c r="D61" s="20" t="str">
        <v>Standard vessel shipping.  2 wooden crates containing spooled breakout cable assemblies - 96 cf / 1,000 lbs each - Do Not Deep Freeze</v>
      </c>
      <c r="E61" s="36">
        <v>72</v>
      </c>
      <c r="F61" s="36">
        <v>48</v>
      </c>
      <c r="G61" s="36">
        <v>48</v>
      </c>
      <c r="H61" s="23">
        <v>2</v>
      </c>
      <c r="I61" s="4">
        <v>192</v>
      </c>
      <c r="J61" s="4">
        <v>1000</v>
      </c>
      <c r="K61" s="4">
        <v>2000</v>
      </c>
      <c r="L61" s="36" t="str">
        <v>estimated</v>
      </c>
      <c r="M61" s="119" t="str">
        <v>DNDF[-40C](*)</v>
      </c>
      <c r="N61" s="163" t="str">
        <v>MSU</v>
      </c>
      <c r="O61" s="156">
        <v>44985</v>
      </c>
      <c r="P61" s="151" t="str">
        <v>MSU-PTH</v>
      </c>
      <c r="Q61" s="169">
        <v>45031</v>
      </c>
      <c r="R61" s="151" t="str">
        <v>Truck</v>
      </c>
      <c r="S61" s="153" t="str">
        <v>PTH - MCM</v>
      </c>
      <c r="T61" s="153" t="str">
        <v/>
      </c>
      <c r="U61" s="153" t="str">
        <v>USAP Vessel</v>
      </c>
      <c r="V61" s="155" t="str">
        <v>USAP Vessel</v>
      </c>
      <c r="W61" s="155" t="str">
        <v/>
      </c>
      <c r="X61" s="155" t="str">
        <v>-</v>
      </c>
      <c r="Y61" s="162">
        <v>45328</v>
      </c>
      <c r="Z61" s="157" t="str">
        <v/>
      </c>
      <c r="AA61" s="163" t="str">
        <v>LC-130</v>
      </c>
      <c r="AB61" s="156">
        <v>45337</v>
      </c>
      <c r="AC61" s="147" t="str">
        <v>Yes</v>
      </c>
      <c r="AD61" s="147" t="str">
        <v>FY24 inter</v>
      </c>
      <c r="AE61" s="147" t="str">
        <v>FY24 intra</v>
      </c>
      <c r="AF61" s="147" t="str">
        <v>T. DeYoung</v>
      </c>
      <c r="AG61" s="147">
        <v>44459</v>
      </c>
      <c r="AH61" s="147" t="str">
        <v>D. Tosi</v>
      </c>
      <c r="AI61" s="147">
        <v>44480</v>
      </c>
      <c r="AJ61" s="147" t="str">
        <v>Preliminary estimate of weight and size.  Pre-staging string 87-88 equipment in cryo or ICL. - if shipping to Pole not possible before end of 23/24 season could overwinter in McM (at an increased risk and pending low temperature test)</v>
      </c>
      <c r="AK61" s="147" t="str">
        <v/>
      </c>
    </row>
    <row r="62" spans="1:40" ht="32.25" hidden="1" customHeight="1">
      <c r="A62" s="35">
        <v>1.4</v>
      </c>
      <c r="B62" s="93" t="str">
        <v/>
      </c>
      <c r="C62" s="20" t="str">
        <v>Breakout cables for strings 89-93</v>
      </c>
      <c r="D62" s="20" t="str">
        <v>Stored in McMurdo FY24. 5 wooden crates containing spooled breakout cable assemblies - 96 cf/ 1,000 lbs each (preliminary) -  Do Not Deep Freeze</v>
      </c>
      <c r="E62" s="36">
        <v>72</v>
      </c>
      <c r="F62" s="36">
        <v>48</v>
      </c>
      <c r="G62" s="36">
        <v>48</v>
      </c>
      <c r="H62" s="23">
        <v>5</v>
      </c>
      <c r="I62" s="4">
        <v>480</v>
      </c>
      <c r="J62" s="4">
        <v>1000</v>
      </c>
      <c r="K62" s="4">
        <v>5000</v>
      </c>
      <c r="L62" s="36" t="str">
        <v>estimated</v>
      </c>
      <c r="M62" s="181" t="str">
        <v>DNDF[-40C](*)</v>
      </c>
      <c r="N62" s="163" t="str">
        <v>MSU</v>
      </c>
      <c r="O62" s="156">
        <v>45068</v>
      </c>
      <c r="P62" s="151" t="str">
        <v>MSU-PTH</v>
      </c>
      <c r="Q62" s="169">
        <v>45092</v>
      </c>
      <c r="R62" s="151" t="str">
        <v>Truck</v>
      </c>
      <c r="S62" s="153" t="str">
        <v>PTH - MCM</v>
      </c>
      <c r="T62" s="153" t="str">
        <v/>
      </c>
      <c r="U62" s="153" t="str">
        <v>USAP Vessel</v>
      </c>
      <c r="V62" s="155" t="str">
        <v>USAP Vessel</v>
      </c>
      <c r="W62" s="155" t="str">
        <v/>
      </c>
      <c r="X62" s="155" t="str">
        <v>-</v>
      </c>
      <c r="Y62" s="162">
        <v>45328</v>
      </c>
      <c r="Z62" s="157" t="str">
        <v/>
      </c>
      <c r="AA62" s="163" t="str">
        <v>LC-130/SPoT</v>
      </c>
      <c r="AB62" s="156">
        <v>45621</v>
      </c>
      <c r="AC62" s="147" t="str">
        <v>Yes</v>
      </c>
      <c r="AD62" s="147" t="str">
        <v>FY24 inter</v>
      </c>
      <c r="AE62" s="147" t="str">
        <v>FY25 intra</v>
      </c>
      <c r="AF62" s="147" t="str">
        <v>T. DeYoung</v>
      </c>
      <c r="AG62" s="147">
        <v>44459</v>
      </c>
      <c r="AH62" s="147" t="str">
        <v>D. Tosi</v>
      </c>
      <c r="AI62" s="147">
        <v>44459</v>
      </c>
      <c r="AJ62" s="147" t="str">
        <v xml:space="preserve">Preliminary estimate of weight and size.  
(*) storage in McMurdo pending low temperature test  </v>
      </c>
      <c r="AK62" s="147" t="str">
        <v/>
      </c>
    </row>
    <row r="63" spans="1:40" ht="32.25" hidden="1" customHeight="1">
      <c r="A63" s="35">
        <v>1.4</v>
      </c>
      <c r="B63" s="51" t="str">
        <v/>
      </c>
      <c r="C63" s="20" t="str">
        <v>Main (downhole) load members 87-93</v>
      </c>
      <c r="D63" s="20" t="str">
        <v>May be possible to store in McMurdo until drill season - Do Not Deep Freeze</v>
      </c>
      <c r="E63" s="36">
        <v>47</v>
      </c>
      <c r="F63" s="36">
        <v>47</v>
      </c>
      <c r="G63" s="36">
        <v>39</v>
      </c>
      <c r="H63" s="23">
        <v>7</v>
      </c>
      <c r="I63" s="4">
        <v>348.99131944444446</v>
      </c>
      <c r="J63" s="4">
        <v>766</v>
      </c>
      <c r="K63" s="4">
        <v>5362</v>
      </c>
      <c r="L63" s="36" t="str">
        <v>preliminary</v>
      </c>
      <c r="M63" s="119" t="str">
        <v>DNDF[-40C](*)</v>
      </c>
      <c r="N63" s="163" t="str">
        <v>MSU</v>
      </c>
      <c r="O63" s="156">
        <v>45017</v>
      </c>
      <c r="P63" s="151" t="str">
        <v>MSU-PTH</v>
      </c>
      <c r="Q63" s="169">
        <v>45031</v>
      </c>
      <c r="R63" s="151" t="str">
        <v>Truck</v>
      </c>
      <c r="S63" s="153" t="str">
        <v>PTH - MCM</v>
      </c>
      <c r="T63" s="153" t="str">
        <v/>
      </c>
      <c r="U63" s="153" t="str">
        <v>USAP Vessel</v>
      </c>
      <c r="V63" s="155" t="str">
        <v>USAP Vessel</v>
      </c>
      <c r="W63" s="155" t="str">
        <v/>
      </c>
      <c r="X63" s="155" t="str">
        <v>-</v>
      </c>
      <c r="Y63" s="162">
        <v>45328</v>
      </c>
      <c r="Z63" s="157" t="str">
        <v/>
      </c>
      <c r="AA63" s="147" t="str">
        <v>LC-130/SPoT</v>
      </c>
      <c r="AB63" s="156">
        <v>45627</v>
      </c>
      <c r="AC63" s="147" t="str">
        <v>Yes</v>
      </c>
      <c r="AD63" s="147" t="str">
        <v>FY24 inter</v>
      </c>
      <c r="AE63" s="147" t="str">
        <v>FY25 intra</v>
      </c>
      <c r="AF63" s="147" t="str">
        <v>T. DeYoung</v>
      </c>
      <c r="AG63" s="147">
        <v>44459</v>
      </c>
      <c r="AH63" s="147" t="str">
        <v>D. Tosi</v>
      </c>
      <c r="AI63" s="147">
        <v>44480</v>
      </c>
      <c r="AJ63" s="147" t="str">
        <v xml:space="preserve">(*) storage in McMurdo pending low temperature test </v>
      </c>
      <c r="AK63" s="147" t="str">
        <v/>
      </c>
    </row>
    <row r="64" spans="1:40" ht="40.5" hidden="1" customHeight="1">
      <c r="A64" s="35">
        <v>1.4</v>
      </c>
      <c r="B64" s="51" t="str">
        <v/>
      </c>
      <c r="C64" s="20" t="str">
        <v>Main (downhole) cables 87-93</v>
      </c>
      <c r="D64" s="20" t="str">
        <v>May be possible to store in McMurdo until drill season - Do Not Deep Freeze</v>
      </c>
      <c r="E64" s="36">
        <v>96</v>
      </c>
      <c r="F64" s="36">
        <v>96</v>
      </c>
      <c r="G64" s="36">
        <v>96</v>
      </c>
      <c r="H64" s="23">
        <v>7</v>
      </c>
      <c r="I64" s="4">
        <v>3584</v>
      </c>
      <c r="J64" s="4">
        <v>15000</v>
      </c>
      <c r="K64" s="4">
        <v>105000</v>
      </c>
      <c r="L64" s="36" t="str">
        <v>preliminary</v>
      </c>
      <c r="M64" s="119" t="str">
        <v>DNDF[-40C](*)</v>
      </c>
      <c r="N64" s="163" t="str">
        <v>MSU</v>
      </c>
      <c r="O64" s="156">
        <v>45017</v>
      </c>
      <c r="P64" s="151" t="str">
        <v>MSU-PTH</v>
      </c>
      <c r="Q64" s="169">
        <v>45031</v>
      </c>
      <c r="R64" s="151" t="str">
        <v>Truck</v>
      </c>
      <c r="S64" s="153" t="str">
        <v>PTH - MCM</v>
      </c>
      <c r="T64" s="153" t="str">
        <v/>
      </c>
      <c r="U64" s="153" t="str">
        <v>USAP Vessel</v>
      </c>
      <c r="V64" s="155" t="str">
        <v>USAP Vessel</v>
      </c>
      <c r="W64" s="155" t="str">
        <v/>
      </c>
      <c r="X64" s="155" t="str">
        <v>-</v>
      </c>
      <c r="Y64" s="162">
        <v>45328</v>
      </c>
      <c r="Z64" s="157" t="str">
        <v/>
      </c>
      <c r="AA64" s="147" t="str">
        <v>LC-130/SPoT</v>
      </c>
      <c r="AB64" s="156">
        <v>45627</v>
      </c>
      <c r="AC64" s="147" t="str">
        <v>Yes</v>
      </c>
      <c r="AD64" s="147" t="str">
        <v>FY24 inter</v>
      </c>
      <c r="AE64" s="147" t="str">
        <v>FY25 intra</v>
      </c>
      <c r="AF64" s="147" t="str">
        <v>T. DeYoung</v>
      </c>
      <c r="AG64" s="147">
        <v>44459</v>
      </c>
      <c r="AH64" s="147" t="str">
        <v>D. Tosi</v>
      </c>
      <c r="AI64" s="147">
        <v>44480</v>
      </c>
      <c r="AJ64" s="147" t="str">
        <v xml:space="preserve">(*) storage in McMurdo pending low temperature test </v>
      </c>
      <c r="AK64" s="147" t="str">
        <v/>
      </c>
    </row>
    <row r="65" spans="1:40" ht="72" hidden="1" customHeight="1">
      <c r="A65" s="25">
        <v>1.3</v>
      </c>
      <c r="B65" s="48" t="str">
        <v/>
      </c>
      <c r="C65" s="3" t="str">
        <v>String Sensors 89-93</v>
      </c>
      <c r="D65" s="3" t="str">
        <v>Optical Sensors for 5 strings from MSU (mDOMs) - Do Not Deep Freeze</v>
      </c>
      <c r="E65" s="23">
        <v>40</v>
      </c>
      <c r="F65" s="23">
        <v>48</v>
      </c>
      <c r="G65" s="148">
        <v>46</v>
      </c>
      <c r="H65" s="23">
        <v>25</v>
      </c>
      <c r="I65" s="4">
        <v>1277.7777777777778</v>
      </c>
      <c r="J65" s="4">
        <v>573</v>
      </c>
      <c r="K65" s="4">
        <v>14325</v>
      </c>
      <c r="L65" s="148" t="str">
        <v>final weight(**)</v>
      </c>
      <c r="M65" s="6" t="str">
        <v>DNDF [-40C]</v>
      </c>
      <c r="N65" s="10" t="str">
        <v>MSU</v>
      </c>
      <c r="O65" s="156" t="str">
        <v/>
      </c>
      <c r="P65" s="151" t="str">
        <v>MSU-PTH</v>
      </c>
      <c r="Q65" s="169">
        <v>45505</v>
      </c>
      <c r="R65" s="151" t="str">
        <v>Truck</v>
      </c>
      <c r="S65" s="153" t="str">
        <v>PTH - CHC</v>
      </c>
      <c r="T65" s="153" t="str">
        <v/>
      </c>
      <c r="U65" s="153" t="str">
        <v>ComSur</v>
      </c>
      <c r="V65" s="155" t="str">
        <v>CHC - MCM</v>
      </c>
      <c r="W65" s="155" t="str">
        <v/>
      </c>
      <c r="X65" s="155" t="str">
        <v>USAP Air</v>
      </c>
      <c r="Y65" s="156">
        <v>45597</v>
      </c>
      <c r="Z65" s="157" t="str">
        <v/>
      </c>
      <c r="AA65" s="163" t="str">
        <v>LC-130</v>
      </c>
      <c r="AB65" s="156">
        <v>45621</v>
      </c>
      <c r="AC65" s="147" t="str">
        <v>Yes</v>
      </c>
      <c r="AD65" s="147" t="str">
        <v>FY25 inter</v>
      </c>
      <c r="AE65" s="147" t="str">
        <v>FY25 intra</v>
      </c>
      <c r="AF65" s="147" t="str">
        <v>T. Karg</v>
      </c>
      <c r="AG65" s="147">
        <v>44459</v>
      </c>
      <c r="AH65" s="147" t="str">
        <v>D. Tosi</v>
      </c>
      <c r="AI65" s="147">
        <v>44461</v>
      </c>
      <c r="AJ65" s="147" t="str">
        <v>mDOM weight is 28 kg/boxed + 35kg pallet, assume 8 mDOMs/pallet (189 to be deployed + 11 spares)(*)Assumed to be shipped in 2x20' HC  (5115 lbs, 238inx96inx114in) or a 40 ft HC, purchased by MSU or loaned in PTH (container weight not included)</v>
      </c>
      <c r="AK65" s="147" t="str">
        <v/>
      </c>
    </row>
    <row r="66" spans="1:40" ht="47.25" hidden="1">
      <c r="A66" s="25">
        <v>1.3</v>
      </c>
      <c r="B66" s="48" t="str">
        <v/>
      </c>
      <c r="C66" s="3" t="str">
        <v>String Sensors 89-93</v>
      </c>
      <c r="D66" s="3" t="str">
        <v>Optical Sensors for 5 strings from MSU (mDOMs) containers (TBD) - Do Not Deep Freeze</v>
      </c>
      <c r="E66" s="23">
        <v>238</v>
      </c>
      <c r="F66" s="23">
        <v>96</v>
      </c>
      <c r="G66" s="148">
        <v>114</v>
      </c>
      <c r="H66" s="23">
        <v>0</v>
      </c>
      <c r="I66" s="4">
        <v>0</v>
      </c>
      <c r="J66" s="4">
        <v>5115</v>
      </c>
      <c r="K66" s="4">
        <v>0</v>
      </c>
      <c r="L66" s="148" t="str">
        <v>see notes in item above</v>
      </c>
      <c r="M66" s="6" t="str">
        <v>DNDF [-40C]</v>
      </c>
      <c r="N66" s="10" t="str">
        <v>MSU</v>
      </c>
      <c r="O66" s="156" t="str">
        <v/>
      </c>
      <c r="P66" s="151" t="str">
        <v>MSU-PTH</v>
      </c>
      <c r="Q66" s="169">
        <v>45505</v>
      </c>
      <c r="R66" s="151" t="str">
        <v>Truck</v>
      </c>
      <c r="S66" s="153" t="str">
        <v>PTH - CHC</v>
      </c>
      <c r="T66" s="153" t="str">
        <v/>
      </c>
      <c r="U66" s="153" t="str">
        <v>ComSur</v>
      </c>
      <c r="V66" s="155" t="str">
        <v>CHC - MCM</v>
      </c>
      <c r="W66" s="155" t="str">
        <v/>
      </c>
      <c r="X66" s="155" t="str">
        <v>USAP Air</v>
      </c>
      <c r="Y66" s="156">
        <v>45597</v>
      </c>
      <c r="Z66" s="157" t="str">
        <v/>
      </c>
      <c r="AA66" s="163" t="str">
        <v>LC-130</v>
      </c>
      <c r="AB66" s="156">
        <v>45621</v>
      </c>
      <c r="AC66" s="147" t="str">
        <v>Yes</v>
      </c>
      <c r="AD66" s="147" t="str">
        <v>FY25 inter</v>
      </c>
      <c r="AE66" s="147" t="str">
        <v>FY25 intra</v>
      </c>
      <c r="AF66" s="147" t="str">
        <v>T. Karg</v>
      </c>
      <c r="AG66" s="147">
        <v>44459</v>
      </c>
      <c r="AH66" s="147" t="str">
        <v>D. Tosi</v>
      </c>
      <c r="AI66" s="147">
        <v>44461</v>
      </c>
      <c r="AJ66" s="147" t="str">
        <v>Assume 2x20HC containers for transport on COMSUR (TBC). Pallets could be loaded to 53 ft truck and loaded into a loaned container in PTH but this would increase touch points (and risk)</v>
      </c>
      <c r="AK66" s="147" t="str">
        <v/>
      </c>
    </row>
    <row r="67" spans="1:40" s="95" customFormat="1" ht="21" hidden="1" customHeight="1" thickBot="1">
      <c r="A67" s="53" t="str">
        <v/>
      </c>
      <c r="B67" s="53" t="str">
        <v/>
      </c>
      <c r="C67" s="54" t="str">
        <v>MSU Totals:</v>
      </c>
      <c r="D67" s="55" t="str">
        <v/>
      </c>
      <c r="E67" s="44" t="str">
        <v/>
      </c>
      <c r="F67" s="44" t="str">
        <v/>
      </c>
      <c r="G67" s="44" t="str">
        <v>TEU=&gt;</v>
      </c>
      <c r="H67" s="56">
        <v>7.239938944327732</v>
      </c>
      <c r="I67" s="57">
        <v>6892.421875</v>
      </c>
      <c r="J67" s="57" t="str">
        <v/>
      </c>
      <c r="K67" s="58">
        <v>142437</v>
      </c>
      <c r="L67" s="58" t="str">
        <v/>
      </c>
      <c r="M67" s="58" t="str">
        <v/>
      </c>
      <c r="N67" s="58" t="str">
        <v/>
      </c>
      <c r="O67" s="77" t="str">
        <v/>
      </c>
      <c r="P67" s="59" t="str">
        <v/>
      </c>
      <c r="Q67" s="77" t="str">
        <v/>
      </c>
      <c r="R67" s="60" t="str">
        <v/>
      </c>
      <c r="S67" s="59" t="str">
        <v/>
      </c>
      <c r="T67" s="60" t="str">
        <v/>
      </c>
      <c r="U67" s="60" t="str">
        <v/>
      </c>
      <c r="V67" s="59" t="str">
        <v/>
      </c>
      <c r="W67" s="60" t="str">
        <v/>
      </c>
      <c r="X67" s="60" t="str">
        <v/>
      </c>
      <c r="Y67" s="77" t="str">
        <v/>
      </c>
      <c r="Z67" s="60" t="str">
        <v/>
      </c>
      <c r="AA67" s="60" t="str">
        <v/>
      </c>
      <c r="AB67" s="77" t="str">
        <v/>
      </c>
      <c r="AC67" s="59" t="str">
        <v/>
      </c>
      <c r="AD67" s="77" t="str">
        <v/>
      </c>
      <c r="AE67" s="59" t="str">
        <v/>
      </c>
      <c r="AF67" s="59" t="str">
        <v/>
      </c>
      <c r="AG67" s="59" t="str">
        <v/>
      </c>
      <c r="AH67" s="59" t="str">
        <v/>
      </c>
      <c r="AI67" s="59" t="str">
        <v/>
      </c>
      <c r="AJ67" s="59" t="str">
        <v/>
      </c>
      <c r="AK67" s="59" t="str">
        <v/>
      </c>
      <c r="AL67" s="11"/>
      <c r="AM67" s="11"/>
      <c r="AN67" s="11"/>
    </row>
    <row r="68" spans="1:40" ht="21.6" hidden="1" customHeight="1" thickTop="1">
      <c r="A68" s="25">
        <v>1.3</v>
      </c>
      <c r="B68" s="48" t="str">
        <v/>
      </c>
      <c r="C68" s="3" t="str">
        <v>DM-Ice</v>
      </c>
      <c r="D68" s="3" t="str">
        <v>DM-ice (two modules for string 89 and 90) - Do Not Deep Freeze</v>
      </c>
      <c r="E68" s="23">
        <v>48</v>
      </c>
      <c r="F68" s="23">
        <v>48</v>
      </c>
      <c r="G68" s="23">
        <v>48</v>
      </c>
      <c r="H68" s="23">
        <v>1</v>
      </c>
      <c r="I68" s="4">
        <v>64</v>
      </c>
      <c r="J68" s="4">
        <v>1500</v>
      </c>
      <c r="K68" s="4">
        <v>1500</v>
      </c>
      <c r="L68" s="148" t="str">
        <v>estimated</v>
      </c>
      <c r="M68" s="6" t="str">
        <v>DNDF [-40C]</v>
      </c>
      <c r="N68" s="10" t="str">
        <v>Yale</v>
      </c>
      <c r="O68" s="156" t="str">
        <v/>
      </c>
      <c r="P68" s="151" t="str">
        <v>Yale-PTH</v>
      </c>
      <c r="Q68" s="169" t="str">
        <v/>
      </c>
      <c r="R68" s="151" t="str">
        <v>Truck</v>
      </c>
      <c r="S68" s="153" t="str">
        <v>PTH - CHC</v>
      </c>
      <c r="T68" s="153" t="str">
        <v/>
      </c>
      <c r="U68" s="153" t="str">
        <v>ComSur</v>
      </c>
      <c r="V68" s="155" t="str">
        <v>CHC - MCM</v>
      </c>
      <c r="W68" s="155" t="str">
        <v/>
      </c>
      <c r="X68" s="155" t="str">
        <v>USAP Air</v>
      </c>
      <c r="Y68" s="156">
        <v>45597</v>
      </c>
      <c r="Z68" s="157" t="str">
        <v/>
      </c>
      <c r="AA68" s="163" t="str">
        <v>LC-130</v>
      </c>
      <c r="AB68" s="156">
        <v>45621</v>
      </c>
      <c r="AC68" s="147" t="str">
        <v>Yes</v>
      </c>
      <c r="AD68" s="147" t="str">
        <v>FY25 inter</v>
      </c>
      <c r="AE68" s="147" t="str">
        <v>FY25 intra</v>
      </c>
      <c r="AF68" s="147" t="str">
        <v>M. Kauer</v>
      </c>
      <c r="AG68" s="147">
        <v>44459</v>
      </c>
      <c r="AH68" s="147" t="str">
        <v>D. Tosi</v>
      </c>
      <c r="AI68" s="147">
        <v>44459</v>
      </c>
      <c r="AJ68" s="147" t="str">
        <v/>
      </c>
      <c r="AK68" s="147" t="str">
        <v/>
      </c>
    </row>
    <row r="69" spans="1:40" s="95" customFormat="1" ht="38.25" hidden="1" thickBot="1">
      <c r="A69" s="53" t="str">
        <v/>
      </c>
      <c r="B69" s="53" t="str">
        <v/>
      </c>
      <c r="C69" s="54" t="str">
        <v>Other Institutions Totals:</v>
      </c>
      <c r="D69" s="55" t="str">
        <v/>
      </c>
      <c r="E69" s="44" t="str">
        <v/>
      </c>
      <c r="F69" s="44" t="str">
        <v/>
      </c>
      <c r="G69" s="44" t="str">
        <v/>
      </c>
      <c r="H69" s="56">
        <v>6.7226890756302532E-2</v>
      </c>
      <c r="I69" s="57">
        <v>64</v>
      </c>
      <c r="J69" s="57" t="str">
        <v/>
      </c>
      <c r="K69" s="58">
        <v>1500</v>
      </c>
      <c r="L69" s="58" t="str">
        <v/>
      </c>
      <c r="M69" s="58" t="str">
        <v/>
      </c>
      <c r="N69" s="58" t="str">
        <v/>
      </c>
      <c r="O69" s="77" t="str">
        <v/>
      </c>
      <c r="P69" s="59" t="str">
        <v/>
      </c>
      <c r="Q69" s="77" t="str">
        <v/>
      </c>
      <c r="R69" s="60" t="str">
        <v/>
      </c>
      <c r="S69" s="59" t="str">
        <v/>
      </c>
      <c r="T69" s="60" t="str">
        <v/>
      </c>
      <c r="U69" s="60" t="str">
        <v/>
      </c>
      <c r="V69" s="59" t="str">
        <v/>
      </c>
      <c r="W69" s="60" t="str">
        <v/>
      </c>
      <c r="X69" s="60" t="str">
        <v/>
      </c>
      <c r="Y69" s="77" t="str">
        <v/>
      </c>
      <c r="Z69" s="60" t="str">
        <v/>
      </c>
      <c r="AA69" s="60" t="str">
        <v/>
      </c>
      <c r="AB69" s="77" t="str">
        <v/>
      </c>
      <c r="AC69" s="59" t="str">
        <v/>
      </c>
      <c r="AD69" s="77" t="str">
        <v/>
      </c>
      <c r="AE69" s="59" t="str">
        <v/>
      </c>
      <c r="AF69" s="59" t="str">
        <v/>
      </c>
      <c r="AG69" s="59" t="str">
        <v/>
      </c>
      <c r="AH69" s="59" t="str">
        <v/>
      </c>
      <c r="AI69" s="59" t="str">
        <v/>
      </c>
      <c r="AJ69" s="59" t="str">
        <v/>
      </c>
      <c r="AK69" s="59" t="str">
        <v/>
      </c>
      <c r="AL69" s="11"/>
      <c r="AM69" s="11"/>
      <c r="AN69" s="11"/>
    </row>
    <row r="70" spans="1:40" ht="63" hidden="1">
      <c r="A70" s="25">
        <v>1.3</v>
      </c>
      <c r="B70" s="48" t="str">
        <v/>
      </c>
      <c r="C70" s="3" t="str">
        <v>String Sensors 87-88</v>
      </c>
      <c r="D70" s="3" t="str">
        <v>Optical sensors for 2 strings from Germany (mDOMs) (spares included) - Do Not Deep Freeze</v>
      </c>
      <c r="E70" s="23">
        <v>40</v>
      </c>
      <c r="F70" s="23">
        <v>48</v>
      </c>
      <c r="G70" s="148">
        <v>46</v>
      </c>
      <c r="H70" s="23">
        <v>16</v>
      </c>
      <c r="I70" s="4">
        <v>817.77777777777783</v>
      </c>
      <c r="J70" s="4">
        <v>573</v>
      </c>
      <c r="K70" s="4">
        <v>9168</v>
      </c>
      <c r="L70" s="148" t="str">
        <v>final weight(**)</v>
      </c>
      <c r="M70" s="6" t="str">
        <v>DNDF [-40C]</v>
      </c>
      <c r="N70" s="10" t="str">
        <v>DESY</v>
      </c>
      <c r="O70" s="156" t="str">
        <v/>
      </c>
      <c r="P70" s="151" t="str">
        <v>DESY-CHC</v>
      </c>
      <c r="Q70" s="169">
        <v>45139</v>
      </c>
      <c r="R70" s="151" t="str">
        <v>ComSur</v>
      </c>
      <c r="S70" s="153" t="str">
        <v>DESY-CHC</v>
      </c>
      <c r="T70" s="153" t="str">
        <v/>
      </c>
      <c r="U70" s="153" t="str">
        <v>ComSur</v>
      </c>
      <c r="V70" s="155" t="str">
        <v>CHC - MCM</v>
      </c>
      <c r="W70" s="155" t="str">
        <v/>
      </c>
      <c r="X70" s="155" t="str">
        <v>USAP  Air</v>
      </c>
      <c r="Y70" s="156">
        <v>45231</v>
      </c>
      <c r="Z70" s="157" t="str">
        <v/>
      </c>
      <c r="AA70" s="163" t="str">
        <v>LC-130</v>
      </c>
      <c r="AB70" s="156">
        <v>45306</v>
      </c>
      <c r="AC70" s="147" t="str">
        <v>Yes</v>
      </c>
      <c r="AD70" s="147" t="str">
        <v>FY24 inter</v>
      </c>
      <c r="AE70" s="147" t="str">
        <v>FY24 intra</v>
      </c>
      <c r="AF70" s="147" t="str">
        <v>T. Karg</v>
      </c>
      <c r="AG70" s="147">
        <v>44459</v>
      </c>
      <c r="AH70" s="147" t="str">
        <v>D. Tosi</v>
      </c>
      <c r="AI70" s="147">
        <v>44461</v>
      </c>
      <c r="AJ70" s="147" t="str">
        <v>mDOM weight is 62 lbs (25kg/sensor + 3 kg/box) + 35kg pallet, assume 8 mDOMs/pallet - 116 to be deployed + 12 spares - 
(**) shipped in 20 HC container. Container weight not included in the assumption that pallet will be taken out in CHC.</v>
      </c>
      <c r="AK70" s="147" t="str">
        <v/>
      </c>
    </row>
    <row r="71" spans="1:40" ht="63" hidden="1">
      <c r="A71" s="25">
        <v>1.3</v>
      </c>
      <c r="B71" s="48" t="str">
        <v/>
      </c>
      <c r="C71" s="3" t="str">
        <v>String Sensors 87-88</v>
      </c>
      <c r="D71" s="3" t="str">
        <v>Optical sensors for 2 strings from Germany (mDOMs) (SPARES) - Do Not Deep Freeze</v>
      </c>
      <c r="E71" s="23">
        <v>40</v>
      </c>
      <c r="F71" s="23">
        <v>48</v>
      </c>
      <c r="G71" s="148">
        <v>46</v>
      </c>
      <c r="H71" s="23">
        <v>0</v>
      </c>
      <c r="I71" s="4">
        <v>0</v>
      </c>
      <c r="J71" s="4">
        <v>573</v>
      </c>
      <c r="K71" s="4">
        <v>0</v>
      </c>
      <c r="L71" s="148" t="str">
        <v>final weight(**)</v>
      </c>
      <c r="M71" s="6" t="str">
        <v>DNDF [-40C]</v>
      </c>
      <c r="N71" s="10" t="str">
        <v>DESY</v>
      </c>
      <c r="O71" s="156" t="str">
        <v/>
      </c>
      <c r="P71" s="151" t="str">
        <v>DESY-CHC</v>
      </c>
      <c r="Q71" s="169">
        <v>45139</v>
      </c>
      <c r="R71" s="151" t="str">
        <v>ComSur</v>
      </c>
      <c r="S71" s="153" t="str">
        <v>DESY-CHC</v>
      </c>
      <c r="T71" s="153" t="str">
        <v/>
      </c>
      <c r="U71" s="153" t="str">
        <v>ComSur</v>
      </c>
      <c r="V71" s="155" t="str">
        <v>CHC - MCM</v>
      </c>
      <c r="W71" s="155" t="str">
        <v/>
      </c>
      <c r="X71" s="155" t="str">
        <v>USAP  Air</v>
      </c>
      <c r="Y71" s="156">
        <v>45231</v>
      </c>
      <c r="Z71" s="157" t="str">
        <v/>
      </c>
      <c r="AA71" s="163" t="str">
        <v>LC-130</v>
      </c>
      <c r="AB71" s="156">
        <v>45306</v>
      </c>
      <c r="AC71" s="147" t="str">
        <v>Yes</v>
      </c>
      <c r="AD71" s="147" t="str">
        <v>FY24 inter</v>
      </c>
      <c r="AE71" s="147" t="str">
        <v>FY24 intra</v>
      </c>
      <c r="AF71" s="147" t="str">
        <v>T. Karg</v>
      </c>
      <c r="AG71" s="147">
        <v>44459</v>
      </c>
      <c r="AH71" s="147" t="str">
        <v>D. Tosi</v>
      </c>
      <c r="AI71" s="147">
        <v>44461</v>
      </c>
      <c r="AJ71" s="147" t="str">
        <v>mDOM weight is 62 lbs (25kg/sensor + 3 kg/box) + 35kg pallet, assume 8 mDOMs/pallet - (**) shipped in 20 HC container. Container weight not included in the assumption that pallet will be taken out in CHC.</v>
      </c>
      <c r="AK71" s="147" t="str">
        <v/>
      </c>
    </row>
    <row r="72" spans="1:40" ht="31.5" hidden="1">
      <c r="A72" s="25">
        <v>1.3</v>
      </c>
      <c r="B72" s="48" t="str">
        <v/>
      </c>
      <c r="C72" s="3" t="str">
        <v>Special Devices 87-88</v>
      </c>
      <c r="D72" s="3" t="str">
        <v>Special devices for 2 strings from DESY/Germany/Sweden (8 WOMs, 0 Abalone) + spares - Do Not Deep Freeze</v>
      </c>
      <c r="E72" s="23">
        <v>40</v>
      </c>
      <c r="F72" s="23">
        <v>21</v>
      </c>
      <c r="G72" s="23">
        <v>64</v>
      </c>
      <c r="H72" s="23">
        <v>1</v>
      </c>
      <c r="I72" s="4">
        <v>31.111111111111111</v>
      </c>
      <c r="J72" s="4">
        <v>701</v>
      </c>
      <c r="K72" s="4">
        <v>701</v>
      </c>
      <c r="L72" s="148" t="str">
        <v>preliminary</v>
      </c>
      <c r="M72" s="38" t="str">
        <v>DNDF [-40C]</v>
      </c>
      <c r="N72" s="10" t="str">
        <v>Mainz</v>
      </c>
      <c r="O72" s="156" t="str">
        <v/>
      </c>
      <c r="P72" s="151" t="str">
        <v>DESY-CHC</v>
      </c>
      <c r="Q72" s="169">
        <v>45139</v>
      </c>
      <c r="R72" s="151" t="str">
        <v>ComSur</v>
      </c>
      <c r="S72" s="153" t="str">
        <v>DESY-CHC</v>
      </c>
      <c r="T72" s="153" t="str">
        <v/>
      </c>
      <c r="U72" s="153" t="str">
        <v>ComSur</v>
      </c>
      <c r="V72" s="155" t="str">
        <v>CHC - MCM</v>
      </c>
      <c r="W72" s="155" t="str">
        <v/>
      </c>
      <c r="X72" s="155" t="str">
        <v>USAP  Air</v>
      </c>
      <c r="Y72" s="156">
        <v>45231</v>
      </c>
      <c r="Z72" s="157" t="str">
        <v/>
      </c>
      <c r="AA72" s="163" t="str">
        <v>LC-130</v>
      </c>
      <c r="AB72" s="156">
        <v>45306</v>
      </c>
      <c r="AC72" s="147" t="str">
        <v>Yes</v>
      </c>
      <c r="AD72" s="147" t="str">
        <v>FY24 inter</v>
      </c>
      <c r="AE72" s="147" t="str">
        <v>FY24 intra</v>
      </c>
      <c r="AF72" s="147" t="str">
        <v>S. Boeser</v>
      </c>
      <c r="AG72" s="147">
        <v>44482</v>
      </c>
      <c r="AH72" s="147" t="str">
        <v>D. Tosi</v>
      </c>
      <c r="AI72" s="147">
        <v>44482</v>
      </c>
      <c r="AJ72" s="147" t="str">
        <v xml:space="preserve">8 WOMs (no spares) - AH not included for now. Assume 150 lbs crate.  </v>
      </c>
      <c r="AK72" s="147" t="str">
        <v/>
      </c>
    </row>
    <row r="73" spans="1:40" ht="47.25" hidden="1">
      <c r="A73" s="25">
        <v>1.5</v>
      </c>
      <c r="B73" s="48" t="str">
        <v/>
      </c>
      <c r="C73" s="3" t="str">
        <v>Calibration Devices 87-88</v>
      </c>
      <c r="D73" s="3" t="str">
        <v>Calibration devices for 2 strings from DESY/Germany/Sweden (4+2 POCAMs, 3+1 Acoustic sensors,  2+1 Swedish Cameras) - Do Not Deep Freeze</v>
      </c>
      <c r="E73" s="96">
        <v>62</v>
      </c>
      <c r="F73" s="96">
        <v>38</v>
      </c>
      <c r="G73" s="96">
        <v>41</v>
      </c>
      <c r="H73" s="23">
        <v>1</v>
      </c>
      <c r="I73" s="4">
        <v>55.900462962962962</v>
      </c>
      <c r="J73" s="4">
        <v>836</v>
      </c>
      <c r="K73" s="4">
        <v>836</v>
      </c>
      <c r="L73" s="148" t="str">
        <v>preliminary</v>
      </c>
      <c r="M73" s="6" t="str">
        <v>DNDF [-40C]</v>
      </c>
      <c r="N73" s="10" t="str">
        <v>TUM/Aachen/Sweden</v>
      </c>
      <c r="O73" s="156" t="str">
        <v/>
      </c>
      <c r="P73" s="151" t="str">
        <v>DESY-CHC</v>
      </c>
      <c r="Q73" s="169">
        <v>45139</v>
      </c>
      <c r="R73" s="151" t="str">
        <v>ComSur</v>
      </c>
      <c r="S73" s="153" t="str">
        <v>DESY-CHC</v>
      </c>
      <c r="T73" s="153" t="str">
        <v/>
      </c>
      <c r="U73" s="153" t="str">
        <v>ComSur</v>
      </c>
      <c r="V73" s="155" t="str">
        <v>CHC-MCM</v>
      </c>
      <c r="W73" s="155" t="str">
        <v/>
      </c>
      <c r="X73" s="155" t="str">
        <v>USAP  Air</v>
      </c>
      <c r="Y73" s="156">
        <v>45231</v>
      </c>
      <c r="Z73" s="157" t="str">
        <v/>
      </c>
      <c r="AA73" s="163" t="str">
        <v>LC-130</v>
      </c>
      <c r="AB73" s="156">
        <v>45306</v>
      </c>
      <c r="AC73" s="147" t="str">
        <v>Yes</v>
      </c>
      <c r="AD73" s="147" t="str">
        <v>FY24 inter</v>
      </c>
      <c r="AE73" s="147" t="str">
        <v>FY24 intra</v>
      </c>
      <c r="AF73" s="147" t="str">
        <v>D. Williams</v>
      </c>
      <c r="AG73" s="147">
        <v>44482</v>
      </c>
      <c r="AH73" s="147" t="str">
        <v>D. Tosi</v>
      </c>
      <c r="AI73" s="147">
        <v>44482</v>
      </c>
      <c r="AJ73" s="147" t="str">
        <v>Calibration devices for strings 87-88 = 2+1 Sweden Camera + 3+1 Acoustic Module + 4+1 POCAM, including spares, 200 lbs crate</v>
      </c>
      <c r="AK73" s="147" t="str">
        <v/>
      </c>
    </row>
    <row r="74" spans="1:40" ht="31.5" hidden="1">
      <c r="A74" s="35">
        <v>1.4</v>
      </c>
      <c r="B74" s="51" t="str">
        <v/>
      </c>
      <c r="C74" s="20" t="str">
        <v>FieldHub electronics</v>
      </c>
      <c r="D74" s="1" t="str">
        <v>Required onsite for FY24 installation. 1 crate containing readout electronics for installation in ICL - Do Not Freeze</v>
      </c>
      <c r="E74" s="36">
        <v>48</v>
      </c>
      <c r="F74" s="36">
        <v>48</v>
      </c>
      <c r="G74" s="36">
        <v>36</v>
      </c>
      <c r="H74" s="23">
        <v>1</v>
      </c>
      <c r="I74" s="4">
        <v>48</v>
      </c>
      <c r="J74" s="4">
        <v>275</v>
      </c>
      <c r="K74" s="4">
        <v>275</v>
      </c>
      <c r="L74" s="148" t="str">
        <v>preliminary</v>
      </c>
      <c r="M74" s="8" t="str">
        <v>DNF</v>
      </c>
      <c r="N74" s="163" t="str">
        <v>DESY</v>
      </c>
      <c r="O74" s="156">
        <v>45139</v>
      </c>
      <c r="P74" s="151" t="str">
        <v>DESY-CHC</v>
      </c>
      <c r="Q74" s="169">
        <v>45153</v>
      </c>
      <c r="R74" s="151" t="str">
        <v>ComSur</v>
      </c>
      <c r="S74" s="153" t="str">
        <v>DESY-CHC</v>
      </c>
      <c r="T74" s="153" t="str">
        <v/>
      </c>
      <c r="U74" s="153" t="str">
        <v>ComSur</v>
      </c>
      <c r="V74" s="155" t="str">
        <v>CHC-MCM</v>
      </c>
      <c r="W74" s="155" t="str">
        <v/>
      </c>
      <c r="X74" s="155" t="str">
        <v>USAP  Air</v>
      </c>
      <c r="Y74" s="156">
        <v>45231</v>
      </c>
      <c r="Z74" s="157" t="str">
        <v/>
      </c>
      <c r="AA74" s="163" t="str">
        <v>LC-130</v>
      </c>
      <c r="AB74" s="156">
        <v>45261</v>
      </c>
      <c r="AC74" s="147" t="str">
        <v>No</v>
      </c>
      <c r="AD74" s="147" t="str">
        <v>FY24 inter</v>
      </c>
      <c r="AE74" s="147" t="str">
        <v>FY24 intra</v>
      </c>
      <c r="AF74" s="147" t="str">
        <v>J. Kelley</v>
      </c>
      <c r="AG74" s="147">
        <v>44482</v>
      </c>
      <c r="AH74" s="147" t="str">
        <v>D. Tosi</v>
      </c>
      <c r="AI74" s="147">
        <v>44482</v>
      </c>
      <c r="AJ74" s="147" t="str">
        <v xml:space="preserve">Field Hubs are 442mm x 480mm x 133 mm (17.4" x 18.9" x 5.2") and weight maybe 10 lb each.  100 lbs crate. </v>
      </c>
      <c r="AK74" s="147" t="str">
        <v/>
      </c>
    </row>
    <row r="75" spans="1:40" ht="63" hidden="1">
      <c r="A75" s="25">
        <v>1.3</v>
      </c>
      <c r="B75" s="48" t="str">
        <v/>
      </c>
      <c r="C75" s="3" t="str">
        <v>String Sensors 89-93</v>
      </c>
      <c r="D75" s="3" t="str">
        <v>Optical sensors for 5 strings from Germany (mDOMs) - Do Not Deep Freeze</v>
      </c>
      <c r="E75" s="23">
        <v>40</v>
      </c>
      <c r="F75" s="23">
        <v>48</v>
      </c>
      <c r="G75" s="148">
        <v>46</v>
      </c>
      <c r="H75" s="23">
        <v>12</v>
      </c>
      <c r="I75" s="4">
        <v>613.33333333333337</v>
      </c>
      <c r="J75" s="4">
        <v>573</v>
      </c>
      <c r="K75" s="4">
        <v>6876</v>
      </c>
      <c r="L75" s="148" t="str">
        <v>final weight(**)</v>
      </c>
      <c r="M75" s="6" t="str">
        <v>DNDF [-40C]</v>
      </c>
      <c r="N75" s="10" t="str">
        <v>DESY</v>
      </c>
      <c r="O75" s="156" t="str">
        <v/>
      </c>
      <c r="P75" s="151" t="str">
        <v>DESY-CHC</v>
      </c>
      <c r="Q75" s="169">
        <v>45505</v>
      </c>
      <c r="R75" s="151" t="str">
        <v>ComSur</v>
      </c>
      <c r="S75" s="153" t="str">
        <v>DESY-CHC</v>
      </c>
      <c r="T75" s="153" t="str">
        <v/>
      </c>
      <c r="U75" s="153" t="str">
        <v>ComSur</v>
      </c>
      <c r="V75" s="155" t="str">
        <v>CHC - MCM</v>
      </c>
      <c r="W75" s="155" t="str">
        <v/>
      </c>
      <c r="X75" s="155" t="str">
        <v>USAP  Air</v>
      </c>
      <c r="Y75" s="156">
        <v>45597</v>
      </c>
      <c r="Z75" s="157" t="str">
        <v/>
      </c>
      <c r="AA75" s="163" t="str">
        <v>LC-130</v>
      </c>
      <c r="AB75" s="156">
        <v>45621</v>
      </c>
      <c r="AC75" s="147" t="str">
        <v>Yes</v>
      </c>
      <c r="AD75" s="147" t="str">
        <v>FY25 inter</v>
      </c>
      <c r="AE75" s="147" t="str">
        <v>FY25 intra</v>
      </c>
      <c r="AF75" s="147" t="str">
        <v>T. Karg</v>
      </c>
      <c r="AG75" s="147">
        <v>44459</v>
      </c>
      <c r="AH75" s="147" t="str">
        <v>D. Tosi</v>
      </c>
      <c r="AI75" s="147">
        <v>44461</v>
      </c>
      <c r="AJ75" s="147" t="str">
        <v>mDOM weight is (28kg/sensor boxed) + 35kg pallet, assume 8 mDOMs/pallet - 190 to be deployed + 10 spares. (**) shipped in 20 HC container. Container not included in weight as pallets will be taken out.</v>
      </c>
      <c r="AK75" s="147" t="str">
        <v/>
      </c>
    </row>
    <row r="76" spans="1:40" ht="31.5" hidden="1">
      <c r="A76" s="25">
        <v>1.3</v>
      </c>
      <c r="B76" s="48" t="str">
        <v/>
      </c>
      <c r="C76" s="3" t="str">
        <v>Special Devices 89-93</v>
      </c>
      <c r="D76" s="3" t="str">
        <v>Special devices for 5 remaining strings from DESY/Germany/Sweden (6 WOMs,  3 Abalone Hubs or WOM Traps)  no spares - Do Not Deep Freeze</v>
      </c>
      <c r="E76" s="23">
        <v>32</v>
      </c>
      <c r="F76" s="23">
        <v>31</v>
      </c>
      <c r="G76" s="23">
        <v>89</v>
      </c>
      <c r="H76" s="23">
        <v>1</v>
      </c>
      <c r="I76" s="4">
        <v>51.092592592592595</v>
      </c>
      <c r="J76" s="4">
        <v>1035</v>
      </c>
      <c r="K76" s="4">
        <v>1035</v>
      </c>
      <c r="L76" s="148" t="str">
        <v>preliminary</v>
      </c>
      <c r="M76" s="38" t="str">
        <v>DNDF [-40C]</v>
      </c>
      <c r="N76" s="10" t="str">
        <v>Mainz</v>
      </c>
      <c r="O76" s="156" t="str">
        <v/>
      </c>
      <c r="P76" s="151" t="str">
        <v>DESY-CHC</v>
      </c>
      <c r="Q76" s="169">
        <v>45505</v>
      </c>
      <c r="R76" s="151" t="str">
        <v>ComSur</v>
      </c>
      <c r="S76" s="153" t="str">
        <v>DESY-CHC</v>
      </c>
      <c r="T76" s="153" t="str">
        <v/>
      </c>
      <c r="U76" s="153" t="str">
        <v>ComSur</v>
      </c>
      <c r="V76" s="155" t="str">
        <v>CHC - MCM</v>
      </c>
      <c r="W76" s="155" t="str">
        <v/>
      </c>
      <c r="X76" s="155" t="str">
        <v>USAP  Air</v>
      </c>
      <c r="Y76" s="156">
        <v>45597</v>
      </c>
      <c r="Z76" s="157" t="str">
        <v/>
      </c>
      <c r="AA76" s="163" t="str">
        <v>LC-130</v>
      </c>
      <c r="AB76" s="156">
        <v>45621</v>
      </c>
      <c r="AC76" s="147" t="str">
        <v>Yes</v>
      </c>
      <c r="AD76" s="147" t="str">
        <v>FY25 inter</v>
      </c>
      <c r="AE76" s="147" t="str">
        <v>FY25 intra</v>
      </c>
      <c r="AF76" s="147" t="str">
        <v>S. Boeser</v>
      </c>
      <c r="AG76" s="147">
        <v>44482</v>
      </c>
      <c r="AH76" s="147" t="str">
        <v>D. Tosi</v>
      </c>
      <c r="AI76" s="147">
        <v>44482</v>
      </c>
      <c r="AJ76" s="147" t="str">
        <v>6 Special Devices from Germany 6 (WOM + 0 AH) including 0 spare for each. Assume 170 lbs crate.</v>
      </c>
      <c r="AK76" s="147" t="str">
        <v/>
      </c>
    </row>
    <row r="77" spans="1:40" ht="50.25" hidden="1" customHeight="1">
      <c r="A77" s="25">
        <v>1.5</v>
      </c>
      <c r="B77" s="48" t="str">
        <v/>
      </c>
      <c r="C77" s="3" t="str">
        <v>Calibration Devices 89-93</v>
      </c>
      <c r="D77" s="3" t="str">
        <v>Calibration for 5 strings from DESY/Germany/Sweden (17+2 POCAMs, 7+ 1 Acoustic sensors,  3+ 1 Swedish Cameras) including spares - Do Not Deep Freeze</v>
      </c>
      <c r="E77" s="96">
        <v>62</v>
      </c>
      <c r="F77" s="96">
        <v>48</v>
      </c>
      <c r="G77" s="96">
        <v>44</v>
      </c>
      <c r="H77" s="23">
        <v>1</v>
      </c>
      <c r="I77" s="4">
        <v>75.777777777777771</v>
      </c>
      <c r="J77" s="4">
        <v>1694</v>
      </c>
      <c r="K77" s="4">
        <v>1694</v>
      </c>
      <c r="L77" s="148" t="str">
        <v>preliminary</v>
      </c>
      <c r="M77" s="6" t="str">
        <v>DNDF [-40C]</v>
      </c>
      <c r="N77" s="10" t="str">
        <v>TUM/Aachen/Sweden</v>
      </c>
      <c r="O77" s="156" t="str">
        <v/>
      </c>
      <c r="P77" s="151" t="str">
        <v>DESY-CHC</v>
      </c>
      <c r="Q77" s="169">
        <v>45505</v>
      </c>
      <c r="R77" s="151" t="str">
        <v>ComSur</v>
      </c>
      <c r="S77" s="153" t="str">
        <v>DESY-CHC</v>
      </c>
      <c r="T77" s="153" t="str">
        <v/>
      </c>
      <c r="U77" s="153" t="str">
        <v>ComSur</v>
      </c>
      <c r="V77" s="155" t="str">
        <v>CHC-MCM</v>
      </c>
      <c r="W77" s="155" t="str">
        <v/>
      </c>
      <c r="X77" s="155" t="str">
        <v>USAP  Air</v>
      </c>
      <c r="Y77" s="156">
        <v>45597</v>
      </c>
      <c r="Z77" s="157" t="str">
        <v/>
      </c>
      <c r="AA77" s="163" t="str">
        <v>LC-130</v>
      </c>
      <c r="AB77" s="156">
        <v>45621</v>
      </c>
      <c r="AC77" s="147" t="str">
        <v>Yes</v>
      </c>
      <c r="AD77" s="147" t="str">
        <v>FY25 inter</v>
      </c>
      <c r="AE77" s="147" t="str">
        <v>FY25 intra</v>
      </c>
      <c r="AF77" s="147" t="str">
        <v>D. Williams</v>
      </c>
      <c r="AG77" s="147">
        <v>44482</v>
      </c>
      <c r="AH77" s="147" t="str">
        <v>D. Tosi</v>
      </c>
      <c r="AI77" s="147">
        <v>44482</v>
      </c>
      <c r="AJ77" s="147" t="str">
        <v>Calibration devices for strings 89-93 = 3+1 Sweden Camera,7+1 + Acoustic Module,17 +1 POCAM, including spares, 200 lbs crate</v>
      </c>
      <c r="AK77" s="147" t="str">
        <v/>
      </c>
    </row>
    <row r="78" spans="1:40" s="95" customFormat="1" ht="33.75" hidden="1" customHeight="1" thickBot="1">
      <c r="A78" s="53" t="str">
        <v/>
      </c>
      <c r="B78" s="53" t="str">
        <v/>
      </c>
      <c r="C78" s="54" t="str">
        <v>DESY/Aachen/TUM/Sweden etc Totals:</v>
      </c>
      <c r="D78" s="55" t="str">
        <v/>
      </c>
      <c r="E78" s="44" t="str">
        <v/>
      </c>
      <c r="F78" s="44" t="str">
        <v/>
      </c>
      <c r="G78" s="44" t="str">
        <v>TEU=&gt;</v>
      </c>
      <c r="H78" s="56">
        <v>1.778354049953315</v>
      </c>
      <c r="I78" s="57">
        <v>1692.9930555555557</v>
      </c>
      <c r="J78" s="57" t="str">
        <v/>
      </c>
      <c r="K78" s="57">
        <v>20585</v>
      </c>
      <c r="L78" s="58" t="str">
        <v/>
      </c>
      <c r="M78" s="58" t="str">
        <v/>
      </c>
      <c r="N78" s="58" t="str">
        <v/>
      </c>
      <c r="O78" s="77" t="str">
        <v/>
      </c>
      <c r="P78" s="59" t="str">
        <v/>
      </c>
      <c r="Q78" s="77" t="str">
        <v/>
      </c>
      <c r="R78" s="60" t="str">
        <v/>
      </c>
      <c r="S78" s="59" t="str">
        <v/>
      </c>
      <c r="T78" s="60" t="str">
        <v/>
      </c>
      <c r="U78" s="60" t="str">
        <v/>
      </c>
      <c r="V78" s="59" t="str">
        <v/>
      </c>
      <c r="W78" s="60" t="str">
        <v/>
      </c>
      <c r="X78" s="60" t="str">
        <v/>
      </c>
      <c r="Y78" s="77" t="str">
        <v/>
      </c>
      <c r="Z78" s="60" t="str">
        <v/>
      </c>
      <c r="AA78" s="60" t="str">
        <v/>
      </c>
      <c r="AB78" s="77" t="str">
        <v/>
      </c>
      <c r="AC78" s="59" t="str">
        <v/>
      </c>
      <c r="AD78" s="77" t="str">
        <v/>
      </c>
      <c r="AE78" s="59" t="str">
        <v/>
      </c>
      <c r="AF78" s="59" t="str">
        <v/>
      </c>
      <c r="AG78" s="59" t="str">
        <v/>
      </c>
      <c r="AH78" s="59" t="str">
        <v/>
      </c>
      <c r="AI78" s="59" t="str">
        <v/>
      </c>
      <c r="AJ78" s="59" t="str">
        <v/>
      </c>
      <c r="AK78" s="59" t="str">
        <v/>
      </c>
      <c r="AL78" s="11"/>
      <c r="AM78" s="11"/>
      <c r="AN78" s="11"/>
    </row>
    <row r="79" spans="1:40" ht="47.25" hidden="1">
      <c r="A79" s="72">
        <v>1.3</v>
      </c>
      <c r="B79" s="48" t="str">
        <v/>
      </c>
      <c r="C79" s="1" t="str">
        <v>String Sensors 87 &amp; 88</v>
      </c>
      <c r="D79" s="1" t="str">
        <v>Sensors (D-Eggs) pallets with 8 sensors  at Pole overwinter - Cryo location - Do Not Deep Freeze</v>
      </c>
      <c r="E79" s="38">
        <v>45</v>
      </c>
      <c r="F79" s="38">
        <v>48</v>
      </c>
      <c r="G79" s="38">
        <v>67</v>
      </c>
      <c r="H79" s="38">
        <v>4</v>
      </c>
      <c r="I79" s="4">
        <v>335</v>
      </c>
      <c r="J79" s="4">
        <v>794</v>
      </c>
      <c r="K79" s="4">
        <v>3176</v>
      </c>
      <c r="L79" s="148" t="str">
        <v>preliminary(*)</v>
      </c>
      <c r="M79" s="6" t="str">
        <v>DNDF [-40C]</v>
      </c>
      <c r="N79" s="10" t="str">
        <v>Chiba</v>
      </c>
      <c r="O79" s="156" t="str">
        <v/>
      </c>
      <c r="P79" s="151" t="str">
        <v xml:space="preserve"> ChibaU - CHC</v>
      </c>
      <c r="Q79" s="169">
        <v>45139</v>
      </c>
      <c r="R79" s="151" t="str">
        <v>Cargo shipment by CHU</v>
      </c>
      <c r="S79" s="153" t="str">
        <v>ChibaU - CHC</v>
      </c>
      <c r="T79" s="153" t="str">
        <v/>
      </c>
      <c r="U79" s="153" t="str">
        <v>ComSur</v>
      </c>
      <c r="V79" s="155" t="str">
        <v>CHC - MCM</v>
      </c>
      <c r="W79" s="76" t="str">
        <v/>
      </c>
      <c r="X79" s="155" t="str">
        <v>USAP Air</v>
      </c>
      <c r="Y79" s="156">
        <v>45231</v>
      </c>
      <c r="Z79" s="157" t="str">
        <v/>
      </c>
      <c r="AA79" s="163" t="str">
        <v>LC-130</v>
      </c>
      <c r="AB79" s="156">
        <v>45306</v>
      </c>
      <c r="AC79" s="147" t="str">
        <v>Yes</v>
      </c>
      <c r="AD79" s="147" t="str">
        <v>FY24 inter</v>
      </c>
      <c r="AE79" s="147" t="str">
        <v>FY24 intra</v>
      </c>
      <c r="AF79" s="147" t="str">
        <v>S. Yoshida</v>
      </c>
      <c r="AG79" s="147">
        <v>44461</v>
      </c>
      <c r="AH79" s="147" t="str">
        <v>D. Tosi</v>
      </c>
      <c r="AI79" s="147">
        <v>44461</v>
      </c>
      <c r="AJ79" s="147" t="str">
        <v>Pallet sizes are under review. (*) shipped in 20 and 40ft container. Container weight not included in the assumption that pallet will be taken out in CHC.</v>
      </c>
      <c r="AK79" s="147" t="str">
        <v/>
      </c>
    </row>
    <row r="80" spans="1:40" ht="47.25" hidden="1">
      <c r="A80" s="72">
        <v>1.3</v>
      </c>
      <c r="B80" s="48" t="str">
        <v/>
      </c>
      <c r="C80" s="1" t="str">
        <v>String Sensors 87 &amp; 88</v>
      </c>
      <c r="D80" s="1" t="str">
        <v xml:space="preserve">Sensors (D-Eggs) pallets with 8 sensors  at Pole overwinter (SPARES - TBD) - Cryo location - Do Not Deep Freeze </v>
      </c>
      <c r="E80" s="38">
        <v>45</v>
      </c>
      <c r="F80" s="38">
        <v>48</v>
      </c>
      <c r="G80" s="38">
        <v>67</v>
      </c>
      <c r="H80" s="38">
        <v>1</v>
      </c>
      <c r="I80" s="4">
        <v>83.75</v>
      </c>
      <c r="J80" s="4">
        <v>794</v>
      </c>
      <c r="K80" s="4">
        <v>794</v>
      </c>
      <c r="L80" s="148" t="str">
        <v>preliminary(*)</v>
      </c>
      <c r="M80" s="6" t="str">
        <v>DNDF [-40C]</v>
      </c>
      <c r="N80" s="10" t="str">
        <v>Chiba</v>
      </c>
      <c r="O80" s="156" t="str">
        <v/>
      </c>
      <c r="P80" s="151" t="str">
        <v xml:space="preserve"> ChibaU - CHC</v>
      </c>
      <c r="Q80" s="169">
        <v>45139</v>
      </c>
      <c r="R80" s="151" t="str">
        <v>Cargo shipment by CHU</v>
      </c>
      <c r="S80" s="153" t="str">
        <v>ChibaU - CHC</v>
      </c>
      <c r="T80" s="153" t="str">
        <v/>
      </c>
      <c r="U80" s="153" t="str">
        <v>ComSur</v>
      </c>
      <c r="V80" s="155" t="str">
        <v>CHC - MCM</v>
      </c>
      <c r="W80" s="76" t="str">
        <v/>
      </c>
      <c r="X80" s="155" t="str">
        <v>USAP Air</v>
      </c>
      <c r="Y80" s="156">
        <v>45231</v>
      </c>
      <c r="Z80" s="157" t="str">
        <v/>
      </c>
      <c r="AA80" s="163" t="str">
        <v>LC-130</v>
      </c>
      <c r="AB80" s="156">
        <v>45306</v>
      </c>
      <c r="AC80" s="147" t="str">
        <v>Yes</v>
      </c>
      <c r="AD80" s="147" t="str">
        <v>FY24 inter</v>
      </c>
      <c r="AE80" s="147" t="str">
        <v>FY24 intra</v>
      </c>
      <c r="AF80" s="147" t="str">
        <v>S. Yoshida</v>
      </c>
      <c r="AG80" s="147">
        <v>44461</v>
      </c>
      <c r="AH80" s="147" t="str">
        <v>D. Tosi</v>
      </c>
      <c r="AI80" s="147">
        <v>44461</v>
      </c>
      <c r="AJ80" s="147" t="str">
        <v>Pallet sizes are under review. SPARES number to be confirmed. (*) shipped in 20 and 40ft container. Container weight not included in the assumption that pallet will be taken out in CHC.</v>
      </c>
      <c r="AK80" s="147" t="str">
        <v/>
      </c>
    </row>
    <row r="81" spans="1:40" ht="47.25" hidden="1">
      <c r="A81" s="72">
        <v>1.3</v>
      </c>
      <c r="B81" s="48" t="str">
        <v/>
      </c>
      <c r="C81" s="1" t="str">
        <v>String Sensors 87 &amp; 88</v>
      </c>
      <c r="D81" s="1" t="str">
        <v>Sensors (D-Eggs) pallets with 12 sensors  at Pole overwinter - Cryo location - Do Not Deep Freeze</v>
      </c>
      <c r="E81" s="38">
        <v>63</v>
      </c>
      <c r="F81" s="38">
        <v>48</v>
      </c>
      <c r="G81" s="38">
        <v>67</v>
      </c>
      <c r="H81" s="38">
        <v>4</v>
      </c>
      <c r="I81" s="4">
        <v>469</v>
      </c>
      <c r="J81" s="4">
        <v>1168.5</v>
      </c>
      <c r="K81" s="4">
        <v>4674</v>
      </c>
      <c r="L81" s="148" t="str">
        <v>preliminary(*)</v>
      </c>
      <c r="M81" s="6" t="str">
        <v>DNDF [-40C]</v>
      </c>
      <c r="N81" s="10" t="str">
        <v>Chiba</v>
      </c>
      <c r="O81" s="156" t="str">
        <v/>
      </c>
      <c r="P81" s="151" t="str">
        <v xml:space="preserve"> ChibaU - CHC</v>
      </c>
      <c r="Q81" s="169">
        <v>45139</v>
      </c>
      <c r="R81" s="151" t="str">
        <v>Cargo shipment by CHU</v>
      </c>
      <c r="S81" s="153" t="str">
        <v>ChibaU - CHC</v>
      </c>
      <c r="T81" s="153" t="str">
        <v/>
      </c>
      <c r="U81" s="153" t="str">
        <v>ComSur</v>
      </c>
      <c r="V81" s="155" t="str">
        <v>CHC - MCM</v>
      </c>
      <c r="W81" s="76" t="str">
        <v/>
      </c>
      <c r="X81" s="155" t="str">
        <v>USAP Air</v>
      </c>
      <c r="Y81" s="156">
        <v>45231</v>
      </c>
      <c r="Z81" s="157" t="str">
        <v/>
      </c>
      <c r="AA81" s="163" t="str">
        <v>LC-130</v>
      </c>
      <c r="AB81" s="156">
        <v>45306</v>
      </c>
      <c r="AC81" s="147" t="str">
        <v>Yes</v>
      </c>
      <c r="AD81" s="147" t="str">
        <v>FY24 inter</v>
      </c>
      <c r="AE81" s="147" t="str">
        <v>FY24 intra</v>
      </c>
      <c r="AF81" s="147" t="str">
        <v>S. Yoshida</v>
      </c>
      <c r="AG81" s="147">
        <v>44461</v>
      </c>
      <c r="AH81" s="147" t="str">
        <v>D. Tosi</v>
      </c>
      <c r="AI81" s="147">
        <v>44461</v>
      </c>
      <c r="AJ81" s="147" t="str">
        <v>Pallet sizes are under review. (*) shipped in 20 and 40ft container. Container weight not included in the assumption that pallet will be taken out in CHC.</v>
      </c>
      <c r="AK81" s="147" t="str">
        <v/>
      </c>
    </row>
    <row r="82" spans="1:40" ht="47.25" hidden="1">
      <c r="A82" s="72">
        <v>1.3</v>
      </c>
      <c r="B82" s="48" t="str">
        <v/>
      </c>
      <c r="C82" s="1" t="str">
        <v>String Sensors 87 &amp; 88</v>
      </c>
      <c r="D82" s="1" t="str">
        <v>Sensors (D-Eggs) pallets with 12 sensors  at Pole overwinter (SPARES - TBD)- Cryo location - Do Not Deep Freeze</v>
      </c>
      <c r="E82" s="38">
        <v>63</v>
      </c>
      <c r="F82" s="38">
        <v>48</v>
      </c>
      <c r="G82" s="38">
        <v>67</v>
      </c>
      <c r="H82" s="38">
        <v>1</v>
      </c>
      <c r="I82" s="4">
        <v>117.25</v>
      </c>
      <c r="J82" s="4">
        <v>1168.5</v>
      </c>
      <c r="K82" s="4">
        <v>1168.5</v>
      </c>
      <c r="L82" s="148" t="str">
        <v>preliminary(*)</v>
      </c>
      <c r="M82" s="6" t="str">
        <v>DNDF [-40C]</v>
      </c>
      <c r="N82" s="10" t="str">
        <v>Chiba</v>
      </c>
      <c r="O82" s="156" t="str">
        <v/>
      </c>
      <c r="P82" s="151" t="str">
        <v xml:space="preserve"> ChibaU - CHC</v>
      </c>
      <c r="Q82" s="169">
        <v>45139</v>
      </c>
      <c r="R82" s="151" t="str">
        <v>Cargo shipment by CHU</v>
      </c>
      <c r="S82" s="153" t="str">
        <v>ChibaU - CHC</v>
      </c>
      <c r="T82" s="153" t="str">
        <v/>
      </c>
      <c r="U82" s="153" t="str">
        <v>ComSur</v>
      </c>
      <c r="V82" s="155" t="str">
        <v>CHC - MCM</v>
      </c>
      <c r="W82" s="76" t="str">
        <v/>
      </c>
      <c r="X82" s="155" t="str">
        <v>USAP Air</v>
      </c>
      <c r="Y82" s="156">
        <v>45231</v>
      </c>
      <c r="Z82" s="157" t="str">
        <v/>
      </c>
      <c r="AA82" s="163" t="str">
        <v>LC-130</v>
      </c>
      <c r="AB82" s="156">
        <v>45306</v>
      </c>
      <c r="AC82" s="147" t="str">
        <v>Yes</v>
      </c>
      <c r="AD82" s="147" t="str">
        <v>FY24 inter</v>
      </c>
      <c r="AE82" s="147" t="str">
        <v>FY24 intra</v>
      </c>
      <c r="AF82" s="147" t="str">
        <v>S. Yoshida</v>
      </c>
      <c r="AG82" s="147">
        <v>44461</v>
      </c>
      <c r="AH82" s="147" t="str">
        <v>D. Tosi</v>
      </c>
      <c r="AI82" s="147">
        <v>44461</v>
      </c>
      <c r="AJ82" s="147" t="str">
        <v>Pallet sizes are under review. SPARES number to be confirmed. (*) shipped in 20 and 40ft container. Container weight not included in the assumption that pallet will be taken out in CHC.</v>
      </c>
      <c r="AK82" s="147" t="str">
        <v/>
      </c>
    </row>
    <row r="83" spans="1:40" ht="47.25" hidden="1">
      <c r="A83" s="72">
        <v>1.3</v>
      </c>
      <c r="B83" s="48" t="str">
        <v/>
      </c>
      <c r="C83" s="1" t="str">
        <v>String Sensors 89-93</v>
      </c>
      <c r="D83" s="1" t="str">
        <v>Sensors (D-Eggs) pallets with 8 sensors in McMurdo overwinter - Do Not Deep Freeze</v>
      </c>
      <c r="E83" s="38">
        <v>45</v>
      </c>
      <c r="F83" s="38">
        <v>48</v>
      </c>
      <c r="G83" s="38">
        <v>67</v>
      </c>
      <c r="H83" s="38">
        <v>10</v>
      </c>
      <c r="I83" s="4">
        <v>837.5</v>
      </c>
      <c r="J83" s="4">
        <v>794</v>
      </c>
      <c r="K83" s="4">
        <v>7940</v>
      </c>
      <c r="L83" s="148" t="str">
        <v>preliminary(*)</v>
      </c>
      <c r="M83" s="6" t="str">
        <v>DNDF [-40C]</v>
      </c>
      <c r="N83" s="10" t="str">
        <v>Chiba</v>
      </c>
      <c r="O83" s="156" t="str">
        <v/>
      </c>
      <c r="P83" s="151" t="str">
        <v xml:space="preserve"> ChibaU - CHC</v>
      </c>
      <c r="Q83" s="169">
        <v>45139</v>
      </c>
      <c r="R83" s="151" t="str">
        <v>Cargo shipment by CHU</v>
      </c>
      <c r="S83" s="153" t="str">
        <v>ChibaU - CHC</v>
      </c>
      <c r="T83" s="153" t="str">
        <v/>
      </c>
      <c r="U83" s="153" t="str">
        <v>ComSur</v>
      </c>
      <c r="V83" s="155" t="str">
        <v>CHC - MCM</v>
      </c>
      <c r="W83" s="76" t="str">
        <v/>
      </c>
      <c r="X83" s="155" t="str">
        <v>USAP Air</v>
      </c>
      <c r="Y83" s="156">
        <v>45597</v>
      </c>
      <c r="Z83" s="157" t="str">
        <v/>
      </c>
      <c r="AA83" s="163" t="str">
        <v>LC-130</v>
      </c>
      <c r="AB83" s="156">
        <v>45621</v>
      </c>
      <c r="AC83" s="147" t="str">
        <v>Yes</v>
      </c>
      <c r="AD83" s="147" t="str">
        <v>FY25 inter</v>
      </c>
      <c r="AE83" s="147" t="str">
        <v>FY25 intra</v>
      </c>
      <c r="AF83" s="147" t="str">
        <v>S. Yoshida</v>
      </c>
      <c r="AG83" s="147">
        <v>44461</v>
      </c>
      <c r="AH83" s="147" t="str">
        <v>D. Tosi</v>
      </c>
      <c r="AI83" s="147">
        <v>44461</v>
      </c>
      <c r="AJ83" s="147" t="str">
        <v>Pallet sizes are under review. (*) shipped in 20 and 40ft container. Container weight not included in the assumption that pallet will be taken out in CHC.</v>
      </c>
      <c r="AK83" s="147" t="str">
        <v/>
      </c>
    </row>
    <row r="84" spans="1:40" ht="47.25" hidden="1">
      <c r="A84" s="72">
        <v>1.3</v>
      </c>
      <c r="B84" s="48" t="str">
        <v/>
      </c>
      <c r="C84" s="1" t="str">
        <v>String Sensors 89-93</v>
      </c>
      <c r="D84" s="1" t="str">
        <v>Sensors (D-Eggs) pallets with 12 sensors  in McMurdo overwinter - Do Not Deep Freeze</v>
      </c>
      <c r="E84" s="38">
        <v>63</v>
      </c>
      <c r="F84" s="38">
        <v>48</v>
      </c>
      <c r="G84" s="38">
        <v>67</v>
      </c>
      <c r="H84" s="38">
        <v>10</v>
      </c>
      <c r="I84" s="4">
        <v>1172.5</v>
      </c>
      <c r="J84" s="4">
        <v>1168.5</v>
      </c>
      <c r="K84" s="4">
        <v>11685</v>
      </c>
      <c r="L84" s="148" t="str">
        <v>preliminary(*)</v>
      </c>
      <c r="M84" s="6" t="str">
        <v>DNDF [-40C]</v>
      </c>
      <c r="N84" s="10" t="str">
        <v>Chiba</v>
      </c>
      <c r="O84" s="156" t="str">
        <v/>
      </c>
      <c r="P84" s="151" t="str">
        <v xml:space="preserve"> ChibaU - CHC</v>
      </c>
      <c r="Q84" s="169">
        <v>45139</v>
      </c>
      <c r="R84" s="151" t="str">
        <v>Cargo shipment by CHU</v>
      </c>
      <c r="S84" s="153" t="str">
        <v>ChibaU - CHC</v>
      </c>
      <c r="T84" s="153" t="str">
        <v/>
      </c>
      <c r="U84" s="153" t="str">
        <v>ComSur</v>
      </c>
      <c r="V84" s="155" t="str">
        <v>CHC - MCM</v>
      </c>
      <c r="W84" s="76" t="str">
        <v/>
      </c>
      <c r="X84" s="155" t="str">
        <v>USAP Air</v>
      </c>
      <c r="Y84" s="156">
        <v>45597</v>
      </c>
      <c r="Z84" s="157" t="str">
        <v/>
      </c>
      <c r="AA84" s="163" t="str">
        <v>LC-130</v>
      </c>
      <c r="AB84" s="156">
        <v>45621</v>
      </c>
      <c r="AC84" s="147" t="str">
        <v>Yes</v>
      </c>
      <c r="AD84" s="147" t="str">
        <v>FY25 inter</v>
      </c>
      <c r="AE84" s="147" t="str">
        <v>FY25 intra</v>
      </c>
      <c r="AF84" s="147" t="str">
        <v>S. Yoshida</v>
      </c>
      <c r="AG84" s="147">
        <v>44461</v>
      </c>
      <c r="AH84" s="147" t="str">
        <v>D. Tosi</v>
      </c>
      <c r="AI84" s="147">
        <v>44461</v>
      </c>
      <c r="AJ84" s="147" t="str">
        <v>Pallet sizes are under review. (*) shipped in 20 and 40ft container. Container weight not included in the assumption that pallet will be taken out in CHC.</v>
      </c>
      <c r="AK84" s="147" t="str">
        <v/>
      </c>
    </row>
    <row r="85" spans="1:40" s="95" customFormat="1" ht="21" hidden="1" customHeight="1" thickBot="1">
      <c r="A85" s="53" t="str">
        <v/>
      </c>
      <c r="B85" s="53" t="str">
        <v/>
      </c>
      <c r="C85" s="54" t="str">
        <v>Chiba Totals:</v>
      </c>
      <c r="D85" s="55" t="str">
        <v/>
      </c>
      <c r="E85" s="44" t="str">
        <v/>
      </c>
      <c r="F85" s="44" t="str">
        <v/>
      </c>
      <c r="G85" s="44" t="str">
        <v>TEU=&gt;</v>
      </c>
      <c r="H85" s="56">
        <v>3.1670168067226894</v>
      </c>
      <c r="I85" s="57">
        <v>3015</v>
      </c>
      <c r="J85" s="57" t="str">
        <v/>
      </c>
      <c r="K85" s="58">
        <v>29437.5</v>
      </c>
      <c r="L85" s="58" t="str">
        <v/>
      </c>
      <c r="M85" s="58" t="str">
        <v/>
      </c>
      <c r="N85" s="58" t="str">
        <v/>
      </c>
      <c r="O85" s="77" t="str">
        <v/>
      </c>
      <c r="P85" s="59" t="str">
        <v/>
      </c>
      <c r="Q85" s="77" t="str">
        <v/>
      </c>
      <c r="R85" s="60" t="str">
        <v/>
      </c>
      <c r="S85" s="59" t="str">
        <v/>
      </c>
      <c r="T85" s="60" t="str">
        <v/>
      </c>
      <c r="U85" s="60" t="str">
        <v/>
      </c>
      <c r="V85" s="59" t="str">
        <v/>
      </c>
      <c r="W85" s="60" t="str">
        <v/>
      </c>
      <c r="X85" s="60" t="str">
        <v/>
      </c>
      <c r="Y85" s="77" t="str">
        <v/>
      </c>
      <c r="Z85" s="60" t="str">
        <v/>
      </c>
      <c r="AA85" s="60" t="str">
        <v/>
      </c>
      <c r="AB85" s="77" t="str">
        <v/>
      </c>
      <c r="AC85" s="59" t="str">
        <v/>
      </c>
      <c r="AD85" s="77" t="str">
        <v/>
      </c>
      <c r="AE85" s="59" t="str">
        <v/>
      </c>
      <c r="AF85" s="59" t="str">
        <v/>
      </c>
      <c r="AG85" s="59" t="str">
        <v/>
      </c>
      <c r="AH85" s="59" t="str">
        <v/>
      </c>
      <c r="AI85" s="59" t="str">
        <v/>
      </c>
      <c r="AJ85" s="59" t="str">
        <v/>
      </c>
      <c r="AK85" s="59" t="str">
        <v/>
      </c>
      <c r="AL85" s="11"/>
      <c r="AM85" s="11"/>
      <c r="AN85" s="11"/>
    </row>
    <row r="86" spans="1:40" ht="15.75" hidden="1">
      <c r="A86" s="72">
        <v>1.2</v>
      </c>
      <c r="B86" s="48" t="str">
        <v/>
      </c>
      <c r="C86" s="1" t="str">
        <v>Field Season 1 Fuel</v>
      </c>
      <c r="D86" s="1" t="str">
        <v>Fuel to support FY23 field season - Base fuel</v>
      </c>
      <c r="E86" s="38" t="str">
        <v/>
      </c>
      <c r="F86" s="38" t="str">
        <v/>
      </c>
      <c r="G86" s="38" t="str">
        <v/>
      </c>
      <c r="H86" s="38">
        <v>3191</v>
      </c>
      <c r="I86" s="61">
        <v>426.57462315454006</v>
      </c>
      <c r="J86" s="61">
        <v>6.8</v>
      </c>
      <c r="K86" s="4">
        <v>21698.799999999999</v>
      </c>
      <c r="L86" s="115" t="str">
        <v>preliminary</v>
      </c>
      <c r="M86" s="40" t="str">
        <v/>
      </c>
      <c r="N86" s="10" t="str">
        <v/>
      </c>
      <c r="O86" s="156" t="str">
        <v/>
      </c>
      <c r="P86" s="151" t="str">
        <v/>
      </c>
      <c r="Q86" s="169" t="str">
        <v/>
      </c>
      <c r="R86" s="151" t="str">
        <v/>
      </c>
      <c r="S86" s="153" t="str">
        <v/>
      </c>
      <c r="T86" s="153" t="str">
        <v/>
      </c>
      <c r="U86" s="153" t="str">
        <v/>
      </c>
      <c r="V86" s="155" t="str">
        <v/>
      </c>
      <c r="W86" s="76" t="str">
        <v/>
      </c>
      <c r="X86" s="155" t="str">
        <v/>
      </c>
      <c r="Y86" s="156">
        <v>44866</v>
      </c>
      <c r="Z86" s="157" t="str">
        <v/>
      </c>
      <c r="AA86" s="163" t="str">
        <v>LC-130/SPoT</v>
      </c>
      <c r="AB86" s="156">
        <v>44896</v>
      </c>
      <c r="AC86" s="147" t="str">
        <v>Yes</v>
      </c>
      <c r="AD86" s="147" t="str">
        <v>FY23 inter</v>
      </c>
      <c r="AE86" s="147" t="str">
        <v>FY23 intra</v>
      </c>
      <c r="AF86" s="147" t="str">
        <v>T. Benson</v>
      </c>
      <c r="AG86" s="147">
        <v>44483</v>
      </c>
      <c r="AH86" s="147" t="str">
        <v>I. McEwen</v>
      </c>
      <c r="AI86" s="147">
        <v>44483</v>
      </c>
      <c r="AJ86" s="147" t="str">
        <v/>
      </c>
      <c r="AK86" s="147" t="str">
        <v/>
      </c>
    </row>
    <row r="87" spans="1:40" ht="31.5" hidden="1">
      <c r="A87" s="72">
        <v>1.2</v>
      </c>
      <c r="B87" s="48" t="str">
        <v/>
      </c>
      <c r="C87" s="1" t="str">
        <v>Field Season 1 Fuel Contingency</v>
      </c>
      <c r="D87" s="1" t="str">
        <v>Fuel to support FY23 field season - Contingency</v>
      </c>
      <c r="E87" s="38" t="str">
        <v/>
      </c>
      <c r="F87" s="38" t="str">
        <v/>
      </c>
      <c r="G87" s="38" t="str">
        <v/>
      </c>
      <c r="H87" s="4">
        <v>452</v>
      </c>
      <c r="I87" s="61">
        <v>60.423606915027293</v>
      </c>
      <c r="J87" s="61">
        <v>6.8</v>
      </c>
      <c r="K87" s="4">
        <v>3073.6</v>
      </c>
      <c r="L87" s="115" t="str">
        <v>preliminary</v>
      </c>
      <c r="M87" s="40" t="str">
        <v/>
      </c>
      <c r="N87" s="10" t="str">
        <v/>
      </c>
      <c r="O87" s="156" t="str">
        <v/>
      </c>
      <c r="P87" s="151" t="str">
        <v/>
      </c>
      <c r="Q87" s="169" t="str">
        <v/>
      </c>
      <c r="R87" s="151" t="str">
        <v/>
      </c>
      <c r="S87" s="153" t="str">
        <v/>
      </c>
      <c r="T87" s="153" t="str">
        <v/>
      </c>
      <c r="U87" s="153" t="str">
        <v/>
      </c>
      <c r="V87" s="155" t="str">
        <v/>
      </c>
      <c r="W87" s="76" t="str">
        <v/>
      </c>
      <c r="X87" s="155" t="str">
        <v/>
      </c>
      <c r="Y87" s="156">
        <v>44866</v>
      </c>
      <c r="Z87" s="157" t="str">
        <v/>
      </c>
      <c r="AA87" s="163" t="str">
        <v>LC-130/SPoT</v>
      </c>
      <c r="AB87" s="156">
        <v>44896</v>
      </c>
      <c r="AC87" s="147" t="str">
        <v>Yes</v>
      </c>
      <c r="AD87" s="147" t="str">
        <v>FY23 inter</v>
      </c>
      <c r="AE87" s="147" t="str">
        <v>FY23 intra</v>
      </c>
      <c r="AF87" s="147" t="str">
        <v>T. Benson</v>
      </c>
      <c r="AG87" s="147">
        <v>44483</v>
      </c>
      <c r="AH87" s="147" t="str">
        <v>I. McEwen</v>
      </c>
      <c r="AI87" s="147">
        <v>44483</v>
      </c>
      <c r="AJ87" s="147" t="str">
        <v/>
      </c>
      <c r="AK87" s="147" t="str">
        <v/>
      </c>
    </row>
    <row r="88" spans="1:40" ht="31.5" hidden="1">
      <c r="A88" s="72">
        <v>1.2</v>
      </c>
      <c r="B88" s="48" t="str">
        <v/>
      </c>
      <c r="C88" s="1" t="str">
        <v>Field Season 2 Fuel</v>
      </c>
      <c r="D88" s="1" t="str">
        <v>Fuel to support FY24 field season - Base fuel, firn drilling &amp; over winter heating</v>
      </c>
      <c r="E88" s="38" t="str">
        <v/>
      </c>
      <c r="F88" s="38" t="str">
        <v/>
      </c>
      <c r="G88" s="38" t="str">
        <v/>
      </c>
      <c r="H88" s="40">
        <v>18178</v>
      </c>
      <c r="I88" s="61">
        <v>2430.0449701357657</v>
      </c>
      <c r="J88" s="61">
        <v>6.8</v>
      </c>
      <c r="K88" s="4">
        <v>123610.4</v>
      </c>
      <c r="L88" s="115" t="str">
        <v>preliminary</v>
      </c>
      <c r="M88" s="40" t="str">
        <v/>
      </c>
      <c r="N88" s="10" t="str">
        <v/>
      </c>
      <c r="O88" s="156" t="str">
        <v/>
      </c>
      <c r="P88" s="151" t="str">
        <v/>
      </c>
      <c r="Q88" s="169" t="str">
        <v/>
      </c>
      <c r="R88" s="151" t="str">
        <v/>
      </c>
      <c r="S88" s="153" t="str">
        <v/>
      </c>
      <c r="T88" s="153" t="str">
        <v/>
      </c>
      <c r="U88" s="153" t="str">
        <v/>
      </c>
      <c r="V88" s="155" t="str">
        <v/>
      </c>
      <c r="W88" s="76" t="str">
        <v/>
      </c>
      <c r="X88" s="155" t="str">
        <v/>
      </c>
      <c r="Y88" s="156">
        <v>45231</v>
      </c>
      <c r="Z88" s="157" t="str">
        <v/>
      </c>
      <c r="AA88" s="163" t="str">
        <v>LC-130/SPoT</v>
      </c>
      <c r="AB88" s="156">
        <v>45261</v>
      </c>
      <c r="AC88" s="147" t="str">
        <v>Yes</v>
      </c>
      <c r="AD88" s="147" t="str">
        <v>FY24 inter</v>
      </c>
      <c r="AE88" s="147" t="str">
        <v>FY24 intra</v>
      </c>
      <c r="AF88" s="147" t="str">
        <v>T. Benson</v>
      </c>
      <c r="AG88" s="147">
        <v>44483</v>
      </c>
      <c r="AH88" s="147" t="str">
        <v>I. McEwen</v>
      </c>
      <c r="AI88" s="147">
        <v>44483</v>
      </c>
      <c r="AJ88" s="147" t="str">
        <v/>
      </c>
      <c r="AK88" s="147" t="str">
        <v/>
      </c>
    </row>
    <row r="89" spans="1:40" s="95" customFormat="1" ht="21" hidden="1" customHeight="1" thickBot="1">
      <c r="A89" s="53">
        <v>1.2</v>
      </c>
      <c r="B89" s="53" t="str">
        <v/>
      </c>
      <c r="C89" s="54" t="str">
        <v>Field Season 2 Fuel Contingency</v>
      </c>
      <c r="D89" s="55" t="str">
        <v>Fuel to suppport FY24 field season - Contingency</v>
      </c>
      <c r="E89" s="44" t="str">
        <v/>
      </c>
      <c r="F89" s="44" t="str">
        <v/>
      </c>
      <c r="G89" s="44" t="str">
        <v/>
      </c>
      <c r="H89" s="56">
        <v>2373</v>
      </c>
      <c r="I89" s="57">
        <v>317.22393630389331</v>
      </c>
      <c r="J89" s="57">
        <v>6.8</v>
      </c>
      <c r="K89" s="58">
        <v>16136.4</v>
      </c>
      <c r="L89" s="58" t="str">
        <v>preliminary</v>
      </c>
      <c r="M89" s="58" t="str">
        <v/>
      </c>
      <c r="N89" s="58" t="str">
        <v/>
      </c>
      <c r="O89" s="77" t="str">
        <v/>
      </c>
      <c r="P89" s="59" t="str">
        <v/>
      </c>
      <c r="Q89" s="77" t="str">
        <v/>
      </c>
      <c r="R89" s="60" t="str">
        <v/>
      </c>
      <c r="S89" s="59" t="str">
        <v/>
      </c>
      <c r="T89" s="60" t="str">
        <v/>
      </c>
      <c r="U89" s="60" t="str">
        <v/>
      </c>
      <c r="V89" s="59" t="str">
        <v/>
      </c>
      <c r="W89" s="60" t="str">
        <v/>
      </c>
      <c r="X89" s="60" t="str">
        <v/>
      </c>
      <c r="Y89" s="77">
        <v>45231</v>
      </c>
      <c r="Z89" s="60" t="str">
        <v/>
      </c>
      <c r="AA89" s="60" t="str">
        <v>LC-130/SPoT</v>
      </c>
      <c r="AB89" s="77">
        <v>45261</v>
      </c>
      <c r="AC89" s="59" t="str">
        <v>Yes</v>
      </c>
      <c r="AD89" s="59" t="str">
        <v>FY24 inter</v>
      </c>
      <c r="AE89" s="59" t="str">
        <v>FY24 intra</v>
      </c>
      <c r="AF89" s="59" t="str">
        <v>T. Benson</v>
      </c>
      <c r="AG89" s="59">
        <v>44483</v>
      </c>
      <c r="AH89" s="59" t="str">
        <v>I. McEwen</v>
      </c>
      <c r="AI89" s="59">
        <v>44483</v>
      </c>
      <c r="AJ89" s="59" t="str">
        <v/>
      </c>
      <c r="AK89" s="59" t="str">
        <v/>
      </c>
      <c r="AL89" s="11"/>
      <c r="AM89" s="11"/>
      <c r="AN89" s="11"/>
    </row>
    <row r="90" spans="1:40" ht="23.1" hidden="1" customHeight="1" thickTop="1">
      <c r="A90" s="25">
        <v>1.2</v>
      </c>
      <c r="B90" s="25" t="str">
        <v/>
      </c>
      <c r="C90" s="3" t="str">
        <v>Field Season 3 Fuel</v>
      </c>
      <c r="D90" s="42" t="str">
        <v>Fuel to support FY25 field season - Base fuel &amp; deep drilling</v>
      </c>
      <c r="E90" s="43" t="str">
        <v/>
      </c>
      <c r="F90" s="43" t="str">
        <v/>
      </c>
      <c r="G90" s="44" t="str">
        <v/>
      </c>
      <c r="H90" s="45">
        <v>62694</v>
      </c>
      <c r="I90" s="46">
        <v>8380.9681679883215</v>
      </c>
      <c r="J90" s="46">
        <v>6.8</v>
      </c>
      <c r="K90" s="46">
        <v>426319.2</v>
      </c>
      <c r="L90" s="116" t="str">
        <v>preliminary</v>
      </c>
      <c r="M90" s="46" t="str">
        <v/>
      </c>
      <c r="N90" s="163" t="str">
        <v/>
      </c>
      <c r="O90" s="156" t="str">
        <v/>
      </c>
      <c r="P90" s="163" t="str">
        <v/>
      </c>
      <c r="Q90" s="156" t="str">
        <v/>
      </c>
      <c r="R90" s="163" t="str">
        <v/>
      </c>
      <c r="S90" s="163" t="str">
        <v/>
      </c>
      <c r="T90" s="163" t="str">
        <v/>
      </c>
      <c r="U90" s="163" t="str">
        <v/>
      </c>
      <c r="V90" s="163" t="str">
        <v/>
      </c>
      <c r="W90" s="163" t="str">
        <v/>
      </c>
      <c r="X90" s="163" t="str">
        <v/>
      </c>
      <c r="Y90" s="156">
        <v>45597</v>
      </c>
      <c r="Z90" s="157" t="str">
        <v/>
      </c>
      <c r="AA90" s="163" t="str">
        <v>LC-130/SPoT</v>
      </c>
      <c r="AB90" s="156">
        <v>45627</v>
      </c>
      <c r="AC90" s="163" t="str">
        <v>Yes</v>
      </c>
      <c r="AD90" s="163" t="str">
        <v>FY25 inter</v>
      </c>
      <c r="AE90" s="163" t="str">
        <v>FY25 intra</v>
      </c>
      <c r="AF90" s="163" t="str">
        <v>T. Benson</v>
      </c>
      <c r="AG90" s="163">
        <v>44483</v>
      </c>
      <c r="AH90" s="163" t="str">
        <v>I. McEwen</v>
      </c>
      <c r="AI90" s="163">
        <v>44483</v>
      </c>
      <c r="AJ90" s="163" t="str">
        <v/>
      </c>
      <c r="AK90" s="163" t="str">
        <v/>
      </c>
    </row>
    <row r="91" spans="1:40" hidden="1">
      <c r="A91" s="2">
        <v>1.2</v>
      </c>
      <c r="B91" s="2" t="str">
        <v/>
      </c>
      <c r="C91" s="15" t="str">
        <v>Field Season 3 Fuel Contingency</v>
      </c>
      <c r="D91" s="15" t="str">
        <v>Fuel to suppport FY25 field season - Contingency</v>
      </c>
      <c r="E91" s="9" t="str">
        <v/>
      </c>
      <c r="F91" s="9" t="str">
        <v/>
      </c>
      <c r="G91" s="9" t="str">
        <v/>
      </c>
      <c r="H91" s="9">
        <v>8473</v>
      </c>
      <c r="I91" s="9">
        <v>1132.6752685642175</v>
      </c>
      <c r="J91" s="9">
        <v>6.8</v>
      </c>
      <c r="K91" s="9">
        <v>57616.4</v>
      </c>
      <c r="L91" s="74" t="str">
        <v>preliminary</v>
      </c>
      <c r="M91" s="9" t="str">
        <v/>
      </c>
      <c r="N91" s="9" t="str">
        <v/>
      </c>
      <c r="O91" s="80" t="str">
        <v/>
      </c>
      <c r="P91" s="9" t="str">
        <v/>
      </c>
      <c r="Q91" s="80" t="str">
        <v/>
      </c>
      <c r="R91" s="9" t="str">
        <v/>
      </c>
      <c r="S91" s="9" t="str">
        <v/>
      </c>
      <c r="T91" s="9" t="str">
        <v/>
      </c>
      <c r="U91" s="9" t="str">
        <v/>
      </c>
      <c r="V91" s="9" t="str">
        <v/>
      </c>
      <c r="W91" s="9" t="str">
        <v/>
      </c>
      <c r="X91" s="9" t="str">
        <v/>
      </c>
      <c r="Y91" s="80">
        <v>45597</v>
      </c>
      <c r="Z91" s="9" t="str">
        <v/>
      </c>
      <c r="AA91" s="9" t="str">
        <v>LC-130/SPoT</v>
      </c>
      <c r="AB91" s="80">
        <v>45627</v>
      </c>
      <c r="AC91" s="9" t="str">
        <v>Yes</v>
      </c>
      <c r="AD91" s="9" t="str">
        <v>FY25 inter</v>
      </c>
      <c r="AE91" s="9" t="str">
        <v>FY25 intra</v>
      </c>
      <c r="AF91" s="9" t="str">
        <v>T. Benson</v>
      </c>
      <c r="AG91" s="9">
        <v>44483</v>
      </c>
      <c r="AH91" s="9" t="str">
        <v>I. McEwen</v>
      </c>
      <c r="AI91" s="9">
        <v>44483</v>
      </c>
      <c r="AJ91" s="9" t="str">
        <v/>
      </c>
      <c r="AK91" s="9" t="str">
        <v/>
      </c>
    </row>
    <row r="92" spans="1:40" hidden="1">
      <c r="A92" s="9" t="str">
        <v/>
      </c>
      <c r="B92" s="9" t="str">
        <v/>
      </c>
      <c r="C92" s="16" t="str">
        <v>Fuel Totals:</v>
      </c>
      <c r="D92" s="16" t="str">
        <v/>
      </c>
      <c r="E92" s="9" t="str">
        <v/>
      </c>
      <c r="F92" s="9" t="str">
        <v/>
      </c>
      <c r="G92" s="9" t="str">
        <v>TEU=&gt;</v>
      </c>
      <c r="H92" s="9">
        <v>13.39066236666152</v>
      </c>
      <c r="I92" s="9">
        <v>12747.910573061765</v>
      </c>
      <c r="J92" s="9" t="str">
        <v/>
      </c>
      <c r="K92" s="9">
        <v>648454.80000000005</v>
      </c>
      <c r="L92" s="74" t="str">
        <v/>
      </c>
      <c r="M92" s="9" t="str">
        <v/>
      </c>
      <c r="N92" s="9" t="str">
        <v/>
      </c>
      <c r="O92" s="80" t="str">
        <v/>
      </c>
      <c r="P92" s="9" t="str">
        <v/>
      </c>
      <c r="Q92" s="80" t="str">
        <v/>
      </c>
      <c r="R92" s="9" t="str">
        <v/>
      </c>
      <c r="S92" s="9" t="str">
        <v/>
      </c>
      <c r="T92" s="9" t="str">
        <v/>
      </c>
      <c r="U92" s="9" t="str">
        <v/>
      </c>
      <c r="V92" s="9" t="str">
        <v/>
      </c>
      <c r="W92" s="9" t="str">
        <v/>
      </c>
      <c r="X92" s="9" t="str">
        <v/>
      </c>
      <c r="Y92" s="80" t="str">
        <v/>
      </c>
      <c r="Z92" s="9" t="str">
        <v/>
      </c>
      <c r="AA92" s="9" t="str">
        <v/>
      </c>
      <c r="AB92" s="80" t="str">
        <v/>
      </c>
      <c r="AC92" s="9" t="str">
        <v/>
      </c>
      <c r="AD92" s="9" t="str">
        <v/>
      </c>
      <c r="AE92" s="9" t="str">
        <v/>
      </c>
      <c r="AF92" s="9" t="str">
        <v/>
      </c>
      <c r="AG92" s="9" t="str">
        <v/>
      </c>
      <c r="AH92" s="9" t="str">
        <v/>
      </c>
      <c r="AI92" s="9" t="str">
        <v/>
      </c>
      <c r="AJ92" s="9" t="str">
        <v/>
      </c>
      <c r="AK92" s="9" t="str">
        <v/>
      </c>
    </row>
    <row r="93" spans="1:40" hidden="1">
      <c r="A93" s="9" t="str">
        <v/>
      </c>
      <c r="B93" s="9" t="str">
        <v/>
      </c>
      <c r="C93" s="16" t="str">
        <v/>
      </c>
      <c r="D93" s="16" t="str">
        <v>All IC/Upgrade cargo volume:</v>
      </c>
      <c r="E93" s="9" t="str">
        <v/>
      </c>
      <c r="F93" s="9" t="str">
        <v/>
      </c>
      <c r="G93" s="9" t="str">
        <v>TEU=&gt;</v>
      </c>
      <c r="H93" s="9">
        <v>55.96468568258512</v>
      </c>
      <c r="I93" s="9">
        <v>53278.380769821029</v>
      </c>
      <c r="J93" s="9" t="str">
        <v/>
      </c>
      <c r="K93" s="9">
        <v>1167584.3</v>
      </c>
      <c r="L93" s="74" t="str">
        <v/>
      </c>
      <c r="M93" s="9" t="str">
        <v/>
      </c>
      <c r="N93" s="9" t="str">
        <v/>
      </c>
      <c r="O93" s="80" t="str">
        <v/>
      </c>
      <c r="P93" s="9" t="str">
        <v/>
      </c>
      <c r="Q93" s="80" t="str">
        <v/>
      </c>
      <c r="R93" s="9" t="str">
        <v/>
      </c>
      <c r="S93" s="9" t="str">
        <v/>
      </c>
      <c r="T93" s="9" t="str">
        <v/>
      </c>
      <c r="U93" s="9" t="str">
        <v/>
      </c>
      <c r="V93" s="9" t="str">
        <v/>
      </c>
      <c r="W93" s="9" t="str">
        <v/>
      </c>
      <c r="X93" s="9" t="str">
        <v/>
      </c>
      <c r="Y93" s="80" t="str">
        <v/>
      </c>
      <c r="Z93" s="9" t="str">
        <v/>
      </c>
      <c r="AA93" s="9" t="str">
        <v/>
      </c>
      <c r="AB93" s="80" t="str">
        <v/>
      </c>
      <c r="AC93" s="9" t="str">
        <v/>
      </c>
      <c r="AD93" s="9" t="str">
        <v/>
      </c>
      <c r="AE93" s="9" t="str">
        <v/>
      </c>
      <c r="AF93" s="9" t="str">
        <v/>
      </c>
      <c r="AG93" s="9" t="str">
        <v/>
      </c>
      <c r="AH93" s="9" t="str">
        <v/>
      </c>
      <c r="AI93" s="9" t="str">
        <v/>
      </c>
      <c r="AJ93" s="9" t="str">
        <v/>
      </c>
      <c r="AK93" s="9" t="str">
        <v/>
      </c>
    </row>
    <row r="94" spans="1:40">
      <c r="C94" s="16"/>
      <c r="D94" s="16"/>
      <c r="Z94" s="9"/>
    </row>
    <row r="95" spans="1:40">
      <c r="C95" s="16"/>
      <c r="D95" s="16"/>
      <c r="Z95" s="9"/>
    </row>
    <row r="96" spans="1:40">
      <c r="C96" s="16"/>
      <c r="D96" s="16"/>
      <c r="Z96" s="9"/>
    </row>
    <row r="97" spans="1:26">
      <c r="C97" s="16"/>
      <c r="D97" s="16"/>
      <c r="Z97" s="9"/>
    </row>
    <row r="98" spans="1:26">
      <c r="C98" s="16"/>
      <c r="D98" s="16"/>
      <c r="Z98" s="9"/>
    </row>
    <row r="99" spans="1:26">
      <c r="C99" s="16"/>
      <c r="D99" s="16"/>
      <c r="Z99" s="9"/>
    </row>
    <row r="100" spans="1:26">
      <c r="C100" s="16"/>
      <c r="D100" s="16"/>
      <c r="Z100" s="9"/>
    </row>
    <row r="101" spans="1:26">
      <c r="C101" s="16"/>
      <c r="D101" s="16"/>
      <c r="Z101" s="9"/>
    </row>
    <row r="102" spans="1:26">
      <c r="A102" s="2"/>
      <c r="B102" s="2"/>
      <c r="C102" s="16"/>
      <c r="D102" s="16"/>
      <c r="I102" s="75"/>
      <c r="J102" s="75"/>
      <c r="K102" s="75"/>
      <c r="L102" s="117"/>
      <c r="Z102" s="9"/>
    </row>
    <row r="103" spans="1:26">
      <c r="A103" s="2"/>
      <c r="B103" s="2"/>
      <c r="C103" s="16"/>
      <c r="D103" s="16"/>
      <c r="Z103" s="9"/>
    </row>
    <row r="104" spans="1:26">
      <c r="Z104" s="9"/>
    </row>
    <row r="105" spans="1:26">
      <c r="C105" s="16"/>
      <c r="D105" s="16"/>
      <c r="Z105" s="9"/>
    </row>
    <row r="106" spans="1:26">
      <c r="C106" s="16"/>
      <c r="D106" s="16"/>
      <c r="Z106" s="9"/>
    </row>
    <row r="107" spans="1:26">
      <c r="C107" s="16"/>
      <c r="D107" s="16"/>
      <c r="Z107" s="9"/>
    </row>
    <row r="108" spans="1:26">
      <c r="Z108" s="9"/>
    </row>
    <row r="109" spans="1:26">
      <c r="C109" s="16"/>
      <c r="D109" s="16"/>
      <c r="Z109" s="9"/>
    </row>
    <row r="110" spans="1:26">
      <c r="C110" s="16"/>
      <c r="D110" s="16"/>
      <c r="Z110" s="9"/>
    </row>
    <row r="111" spans="1:26">
      <c r="Z111" s="9"/>
    </row>
    <row r="112" spans="1:26">
      <c r="L112" s="118"/>
      <c r="Z112" s="9"/>
    </row>
    <row r="113" spans="1:26">
      <c r="D113" s="73"/>
      <c r="Z113" s="9"/>
    </row>
    <row r="114" spans="1:26" ht="15.75" thickBot="1">
      <c r="D114" s="73"/>
      <c r="Z114" s="9"/>
    </row>
    <row r="115" spans="1:26" ht="15.95" customHeight="1">
      <c r="A115" s="332"/>
      <c r="B115" s="333"/>
      <c r="C115" s="81" t="s">
        <v>393</v>
      </c>
      <c r="D115" s="82" t="s">
        <v>43</v>
      </c>
      <c r="Z115" s="9"/>
    </row>
    <row r="116" spans="1:26" ht="32.1" customHeight="1">
      <c r="A116" s="330" t="s">
        <v>394</v>
      </c>
      <c r="B116" s="331"/>
      <c r="C116" s="226">
        <f>SUBTOTAL(9,I2:I100)</f>
        <v>7246.5740740740748</v>
      </c>
      <c r="D116" s="227">
        <f>SUBTOTAL(9,K2:K100)</f>
        <v>74195</v>
      </c>
      <c r="E116" s="94"/>
      <c r="Z116" s="9"/>
    </row>
    <row r="117" spans="1:26" ht="33" customHeight="1" thickBot="1">
      <c r="A117" s="328" t="s">
        <v>395</v>
      </c>
      <c r="B117" s="329"/>
      <c r="C117" s="228">
        <f>SUMIFS(volume,mcMurdo_date,"&gt;="&amp;$A$120,mcMurdo_date,"&lt;="&amp;$B$120)</f>
        <v>7246.5740740740748</v>
      </c>
      <c r="D117" s="229">
        <f>SUMIFS(weight_,mcMurdo_date,"&gt;="&amp;A$120,mcMurdo_date,"&lt;="&amp;$B$120)</f>
        <v>74195</v>
      </c>
      <c r="J117" s="94"/>
      <c r="U117" s="94"/>
      <c r="Z117" s="9"/>
    </row>
    <row r="118" spans="1:26" ht="15.75" thickBot="1">
      <c r="D118" s="73"/>
      <c r="Z118" s="9"/>
    </row>
    <row r="119" spans="1:26" ht="15" customHeight="1">
      <c r="A119" s="123" t="s">
        <v>396</v>
      </c>
      <c r="B119" s="81" t="s">
        <v>397</v>
      </c>
      <c r="C119" s="81"/>
      <c r="D119" s="82"/>
      <c r="Z119" s="9"/>
    </row>
    <row r="120" spans="1:26" ht="15" customHeight="1">
      <c r="A120" s="121">
        <f>'ICU_cargo MASTER INPUT SHEET'!A127</f>
        <v>44501</v>
      </c>
      <c r="B120" s="120">
        <f>'ICU_cargo MASTER INPUT SHEET'!B127</f>
        <v>44607</v>
      </c>
      <c r="D120" s="89"/>
      <c r="Z120" s="9"/>
    </row>
    <row r="121" spans="1:26" ht="15.75" thickBot="1">
      <c r="A121" s="328"/>
      <c r="B121" s="329"/>
      <c r="C121" s="90"/>
      <c r="D121" s="91"/>
      <c r="Z121" s="9"/>
    </row>
    <row r="122" spans="1:26">
      <c r="Z122" s="9"/>
    </row>
    <row r="123" spans="1:26">
      <c r="Z123" s="9"/>
    </row>
    <row r="124" spans="1:26" ht="15.75">
      <c r="A124" s="113"/>
      <c r="B124" s="113"/>
      <c r="C124" s="112"/>
      <c r="D124" s="112"/>
      <c r="Z124" s="9"/>
    </row>
    <row r="125" spans="1:26" ht="15.75">
      <c r="A125" s="113"/>
      <c r="B125" s="113"/>
      <c r="C125" s="112"/>
      <c r="D125" s="112"/>
      <c r="Z125" s="9"/>
    </row>
    <row r="126" spans="1:26" ht="15.75">
      <c r="A126" s="113"/>
      <c r="B126" s="113"/>
      <c r="C126" s="112"/>
      <c r="D126" s="112"/>
      <c r="Z126" s="9"/>
    </row>
    <row r="127" spans="1:26" ht="15.75">
      <c r="A127" s="113"/>
      <c r="B127" s="113"/>
      <c r="C127" s="112"/>
      <c r="D127" s="112"/>
      <c r="Z127" s="9"/>
    </row>
    <row r="128" spans="1:26">
      <c r="Z128" s="9"/>
    </row>
    <row r="129" spans="26:26">
      <c r="Z129" s="9"/>
    </row>
    <row r="130" spans="26:26">
      <c r="Z130" s="9"/>
    </row>
    <row r="131" spans="26:26">
      <c r="Z131" s="9"/>
    </row>
    <row r="132" spans="26:26">
      <c r="Z132" s="9"/>
    </row>
    <row r="133" spans="26:26">
      <c r="Z133" s="9"/>
    </row>
    <row r="134" spans="26:26">
      <c r="Z134" s="9"/>
    </row>
    <row r="135" spans="26:26">
      <c r="Z135" s="9"/>
    </row>
    <row r="136" spans="26:26">
      <c r="Z136" s="9"/>
    </row>
    <row r="137" spans="26:26">
      <c r="Z137" s="9"/>
    </row>
    <row r="138" spans="26:26">
      <c r="Z138" s="9"/>
    </row>
    <row r="139" spans="26:26">
      <c r="Z139" s="9"/>
    </row>
    <row r="140" spans="26:26">
      <c r="Z140" s="9"/>
    </row>
    <row r="141" spans="26:26">
      <c r="Z141" s="9"/>
    </row>
    <row r="142" spans="26:26">
      <c r="Z142" s="9"/>
    </row>
    <row r="143" spans="26:26">
      <c r="Z143" s="9"/>
    </row>
    <row r="144" spans="26:26">
      <c r="Z144" s="9"/>
    </row>
    <row r="145" spans="26:26">
      <c r="Z145" s="9"/>
    </row>
    <row r="146" spans="26:26">
      <c r="Z146" s="9"/>
    </row>
    <row r="147" spans="26:26">
      <c r="Z147" s="9"/>
    </row>
    <row r="148" spans="26:26">
      <c r="Z148" s="9"/>
    </row>
    <row r="149" spans="26:26">
      <c r="Z149" s="9"/>
    </row>
    <row r="150" spans="26:26">
      <c r="Z150" s="9"/>
    </row>
    <row r="151" spans="26:26">
      <c r="Z151" s="9"/>
    </row>
    <row r="152" spans="26:26">
      <c r="Z152" s="9"/>
    </row>
    <row r="153" spans="26:26">
      <c r="Z153" s="9"/>
    </row>
    <row r="154" spans="26:26">
      <c r="Z154" s="9"/>
    </row>
    <row r="155" spans="26:26">
      <c r="Z155" s="9"/>
    </row>
    <row r="156" spans="26:26">
      <c r="Z156" s="9"/>
    </row>
    <row r="157" spans="26:26">
      <c r="Z157" s="9"/>
    </row>
    <row r="158" spans="26:26">
      <c r="Z158" s="9"/>
    </row>
    <row r="159" spans="26:26">
      <c r="Z159" s="9"/>
    </row>
    <row r="160" spans="26:26">
      <c r="Z160" s="9"/>
    </row>
    <row r="161" spans="26:26">
      <c r="Z161" s="9"/>
    </row>
    <row r="162" spans="26:26">
      <c r="Z162" s="9"/>
    </row>
    <row r="163" spans="26:26">
      <c r="Z163" s="9"/>
    </row>
    <row r="164" spans="26:26">
      <c r="Z164" s="9"/>
    </row>
    <row r="165" spans="26:26">
      <c r="Z165" s="9"/>
    </row>
    <row r="166" spans="26:26">
      <c r="Z166" s="9"/>
    </row>
    <row r="167" spans="26:26">
      <c r="Z167" s="9"/>
    </row>
    <row r="168" spans="26:26">
      <c r="Z168" s="9"/>
    </row>
    <row r="169" spans="26:26">
      <c r="Z169" s="9"/>
    </row>
    <row r="170" spans="26:26">
      <c r="Z170" s="9"/>
    </row>
    <row r="171" spans="26:26">
      <c r="Z171" s="9"/>
    </row>
    <row r="172" spans="26:26">
      <c r="Z172" s="9"/>
    </row>
    <row r="173" spans="26:26">
      <c r="Z173" s="9"/>
    </row>
    <row r="174" spans="26:26">
      <c r="Z174" s="9"/>
    </row>
    <row r="175" spans="26:26">
      <c r="Z175" s="9"/>
    </row>
    <row r="176" spans="26:26">
      <c r="Z176" s="9"/>
    </row>
    <row r="177" spans="26:26">
      <c r="Z177" s="9"/>
    </row>
    <row r="178" spans="26:26">
      <c r="Z178" s="9"/>
    </row>
    <row r="179" spans="26:26">
      <c r="Z179" s="9"/>
    </row>
    <row r="180" spans="26:26">
      <c r="Z180" s="9"/>
    </row>
    <row r="181" spans="26:26">
      <c r="Z181" s="9"/>
    </row>
    <row r="182" spans="26:26">
      <c r="Z182" s="9"/>
    </row>
    <row r="183" spans="26:26">
      <c r="Z183" s="9"/>
    </row>
    <row r="184" spans="26:26">
      <c r="Z184" s="9"/>
    </row>
    <row r="185" spans="26:26">
      <c r="Z185" s="9"/>
    </row>
    <row r="186" spans="26:26">
      <c r="Z186" s="9"/>
    </row>
    <row r="187" spans="26:26">
      <c r="Z187" s="9"/>
    </row>
    <row r="188" spans="26:26">
      <c r="Z188" s="9"/>
    </row>
    <row r="189" spans="26:26">
      <c r="Z189" s="9"/>
    </row>
    <row r="190" spans="26:26">
      <c r="Z190" s="9"/>
    </row>
    <row r="191" spans="26:26">
      <c r="Z191" s="9"/>
    </row>
    <row r="192" spans="26:26">
      <c r="Z192" s="9"/>
    </row>
    <row r="193" spans="26:26">
      <c r="Z193" s="9"/>
    </row>
    <row r="194" spans="26:26">
      <c r="Z194" s="9"/>
    </row>
    <row r="195" spans="26:26">
      <c r="Z195" s="9"/>
    </row>
    <row r="196" spans="26:26">
      <c r="Z196" s="9"/>
    </row>
    <row r="197" spans="26:26">
      <c r="Z197" s="9"/>
    </row>
    <row r="198" spans="26:26">
      <c r="Z198" s="9"/>
    </row>
    <row r="199" spans="26:26">
      <c r="Z199" s="9"/>
    </row>
    <row r="200" spans="26:26">
      <c r="Z200" s="9"/>
    </row>
    <row r="201" spans="26:26">
      <c r="Z201" s="9"/>
    </row>
    <row r="202" spans="26:26">
      <c r="Z202" s="9"/>
    </row>
    <row r="203" spans="26:26">
      <c r="Z203" s="9"/>
    </row>
    <row r="204" spans="26:26">
      <c r="Z204" s="9"/>
    </row>
    <row r="205" spans="26:26">
      <c r="Z205" s="9"/>
    </row>
    <row r="206" spans="26:26">
      <c r="Z206" s="9"/>
    </row>
    <row r="207" spans="26:26">
      <c r="Z207" s="9"/>
    </row>
    <row r="208" spans="26:26">
      <c r="Z208" s="9"/>
    </row>
    <row r="209" spans="26:26">
      <c r="Z209" s="9"/>
    </row>
    <row r="210" spans="26:26">
      <c r="Z210" s="9"/>
    </row>
    <row r="211" spans="26:26">
      <c r="Z211" s="9"/>
    </row>
    <row r="212" spans="26:26">
      <c r="Z212" s="9"/>
    </row>
    <row r="213" spans="26:26">
      <c r="Z213" s="9"/>
    </row>
    <row r="214" spans="26:26">
      <c r="Z214" s="9"/>
    </row>
    <row r="215" spans="26:26">
      <c r="Z215" s="9"/>
    </row>
    <row r="216" spans="26:26">
      <c r="Z216" s="9"/>
    </row>
    <row r="217" spans="26:26">
      <c r="Z217" s="9"/>
    </row>
    <row r="218" spans="26:26">
      <c r="Z218" s="9"/>
    </row>
    <row r="219" spans="26:26">
      <c r="Z219" s="9"/>
    </row>
    <row r="220" spans="26:26">
      <c r="Z220" s="9"/>
    </row>
    <row r="221" spans="26:26">
      <c r="Z221" s="9"/>
    </row>
    <row r="222" spans="26:26">
      <c r="Z222" s="9"/>
    </row>
    <row r="223" spans="26:26">
      <c r="Z223" s="9"/>
    </row>
    <row r="224" spans="26:26">
      <c r="Z224" s="9"/>
    </row>
    <row r="225" spans="26:26">
      <c r="Z225" s="9"/>
    </row>
    <row r="226" spans="26:26">
      <c r="Z226" s="9"/>
    </row>
    <row r="227" spans="26:26">
      <c r="Z227" s="9"/>
    </row>
    <row r="228" spans="26:26">
      <c r="Z228" s="9"/>
    </row>
    <row r="229" spans="26:26">
      <c r="Z229" s="9"/>
    </row>
    <row r="230" spans="26:26">
      <c r="Z230" s="9"/>
    </row>
    <row r="231" spans="26:26">
      <c r="Z231" s="9"/>
    </row>
    <row r="232" spans="26:26">
      <c r="Z232" s="9"/>
    </row>
    <row r="233" spans="26:26">
      <c r="Z233" s="9"/>
    </row>
    <row r="234" spans="26:26">
      <c r="Z234" s="9"/>
    </row>
    <row r="235" spans="26:26">
      <c r="Z235" s="9"/>
    </row>
    <row r="236" spans="26:26">
      <c r="Z236" s="9"/>
    </row>
    <row r="237" spans="26:26">
      <c r="Z237" s="9"/>
    </row>
    <row r="238" spans="26:26">
      <c r="Z238" s="9"/>
    </row>
    <row r="239" spans="26:26">
      <c r="Z239" s="9"/>
    </row>
    <row r="240" spans="26:26">
      <c r="Z240" s="9"/>
    </row>
    <row r="241" spans="26:26">
      <c r="Z241" s="9"/>
    </row>
    <row r="242" spans="26:26">
      <c r="Z242" s="9"/>
    </row>
    <row r="243" spans="26:26">
      <c r="Z243" s="9"/>
    </row>
    <row r="244" spans="26:26">
      <c r="Z244" s="9"/>
    </row>
    <row r="245" spans="26:26">
      <c r="Z245" s="9"/>
    </row>
    <row r="246" spans="26:26">
      <c r="Z246" s="9"/>
    </row>
    <row r="247" spans="26:26">
      <c r="Z247" s="9"/>
    </row>
    <row r="248" spans="26:26">
      <c r="Z248" s="9"/>
    </row>
    <row r="249" spans="26:26">
      <c r="Z249" s="9"/>
    </row>
    <row r="250" spans="26:26">
      <c r="Z250" s="9"/>
    </row>
    <row r="251" spans="26:26">
      <c r="Z251" s="9"/>
    </row>
    <row r="252" spans="26:26">
      <c r="Z252" s="9"/>
    </row>
    <row r="253" spans="26:26">
      <c r="Z253" s="9"/>
    </row>
    <row r="254" spans="26:26">
      <c r="Z254" s="9"/>
    </row>
    <row r="255" spans="26:26">
      <c r="Z255" s="9"/>
    </row>
    <row r="256" spans="26:26">
      <c r="Z256" s="9"/>
    </row>
    <row r="257" spans="26:26">
      <c r="Z257" s="9"/>
    </row>
    <row r="258" spans="26:26">
      <c r="Z258" s="9"/>
    </row>
    <row r="259" spans="26:26">
      <c r="Z259" s="9"/>
    </row>
    <row r="260" spans="26:26">
      <c r="Z260" s="9"/>
    </row>
    <row r="261" spans="26:26">
      <c r="Z261" s="9"/>
    </row>
    <row r="262" spans="26:26">
      <c r="Z262" s="9"/>
    </row>
    <row r="263" spans="26:26">
      <c r="Z263" s="9"/>
    </row>
    <row r="264" spans="26:26">
      <c r="Z264" s="9"/>
    </row>
    <row r="265" spans="26:26">
      <c r="Z265" s="9"/>
    </row>
    <row r="266" spans="26:26">
      <c r="Z266" s="9"/>
    </row>
    <row r="267" spans="26:26">
      <c r="Z267" s="9"/>
    </row>
    <row r="268" spans="26:26">
      <c r="Z268" s="9"/>
    </row>
    <row r="269" spans="26:26">
      <c r="Z269" s="9"/>
    </row>
    <row r="270" spans="26:26">
      <c r="Z270" s="9"/>
    </row>
    <row r="271" spans="26:26">
      <c r="Z271" s="9"/>
    </row>
    <row r="272" spans="26:26">
      <c r="Z272" s="9"/>
    </row>
    <row r="273" spans="26:26">
      <c r="Z273" s="9"/>
    </row>
    <row r="274" spans="26:26">
      <c r="Z274" s="9"/>
    </row>
    <row r="275" spans="26:26">
      <c r="Z275" s="9"/>
    </row>
    <row r="276" spans="26:26">
      <c r="Z276" s="9"/>
    </row>
    <row r="277" spans="26:26">
      <c r="Z277" s="9"/>
    </row>
    <row r="278" spans="26:26">
      <c r="Z278" s="9"/>
    </row>
    <row r="279" spans="26:26">
      <c r="Z279" s="9"/>
    </row>
    <row r="280" spans="26:26">
      <c r="Z280" s="9"/>
    </row>
    <row r="281" spans="26:26">
      <c r="Z281" s="9"/>
    </row>
    <row r="282" spans="26:26">
      <c r="Z282" s="9"/>
    </row>
    <row r="283" spans="26:26">
      <c r="Z283" s="9"/>
    </row>
    <row r="284" spans="26:26">
      <c r="Z284" s="9"/>
    </row>
    <row r="285" spans="26:26">
      <c r="Z285" s="9"/>
    </row>
    <row r="286" spans="26:26">
      <c r="Z286" s="9"/>
    </row>
    <row r="287" spans="26:26">
      <c r="Z287" s="9"/>
    </row>
    <row r="288" spans="26:26">
      <c r="Z288" s="9"/>
    </row>
    <row r="289" spans="26:26">
      <c r="Z289" s="9"/>
    </row>
    <row r="290" spans="26:26">
      <c r="Z290" s="9"/>
    </row>
    <row r="291" spans="26:26">
      <c r="Z291" s="9"/>
    </row>
    <row r="292" spans="26:26">
      <c r="Z292" s="9"/>
    </row>
    <row r="293" spans="26:26">
      <c r="Z293" s="9"/>
    </row>
    <row r="294" spans="26:26">
      <c r="Z294" s="9"/>
    </row>
    <row r="295" spans="26:26">
      <c r="Z295" s="9"/>
    </row>
    <row r="296" spans="26:26">
      <c r="Z296" s="9"/>
    </row>
    <row r="297" spans="26:26">
      <c r="Z297" s="9"/>
    </row>
    <row r="298" spans="26:26">
      <c r="Z298" s="9"/>
    </row>
    <row r="299" spans="26:26">
      <c r="Z299" s="9"/>
    </row>
    <row r="300" spans="26:26">
      <c r="Z300" s="9"/>
    </row>
    <row r="301" spans="26:26">
      <c r="Z301" s="9"/>
    </row>
    <row r="302" spans="26:26">
      <c r="Z302" s="9"/>
    </row>
    <row r="303" spans="26:26">
      <c r="Z303" s="9"/>
    </row>
    <row r="304" spans="26:26">
      <c r="Z304" s="9"/>
    </row>
    <row r="305" spans="26:26">
      <c r="Z305" s="9"/>
    </row>
    <row r="306" spans="26:26">
      <c r="Z306" s="9"/>
    </row>
    <row r="307" spans="26:26">
      <c r="Z307" s="9"/>
    </row>
    <row r="308" spans="26:26">
      <c r="Z308" s="9"/>
    </row>
    <row r="309" spans="26:26">
      <c r="Z309" s="9"/>
    </row>
    <row r="310" spans="26:26">
      <c r="Z310" s="9"/>
    </row>
    <row r="311" spans="26:26">
      <c r="Z311" s="9"/>
    </row>
    <row r="312" spans="26:26">
      <c r="Z312" s="9"/>
    </row>
    <row r="313" spans="26:26">
      <c r="Z313" s="9"/>
    </row>
    <row r="314" spans="26:26">
      <c r="Z314" s="9"/>
    </row>
    <row r="315" spans="26:26">
      <c r="Z315" s="9"/>
    </row>
    <row r="316" spans="26:26">
      <c r="Z316" s="9"/>
    </row>
    <row r="317" spans="26:26">
      <c r="Z317" s="9"/>
    </row>
    <row r="318" spans="26:26">
      <c r="Z318" s="9"/>
    </row>
    <row r="319" spans="26:26">
      <c r="Z319" s="9"/>
    </row>
    <row r="320" spans="26:26">
      <c r="Z320" s="9"/>
    </row>
    <row r="321" spans="26:26">
      <c r="Z321" s="9"/>
    </row>
    <row r="322" spans="26:26">
      <c r="Z322" s="9"/>
    </row>
    <row r="323" spans="26:26">
      <c r="Z323" s="9"/>
    </row>
    <row r="324" spans="26:26">
      <c r="Z324" s="9"/>
    </row>
    <row r="325" spans="26:26">
      <c r="Z325" s="9"/>
    </row>
    <row r="326" spans="26:26">
      <c r="Z326" s="9"/>
    </row>
    <row r="327" spans="26:26">
      <c r="Z327" s="9"/>
    </row>
    <row r="328" spans="26:26">
      <c r="Z328" s="9"/>
    </row>
    <row r="329" spans="26:26">
      <c r="Z329" s="9"/>
    </row>
    <row r="330" spans="26:26">
      <c r="Z330" s="9"/>
    </row>
    <row r="331" spans="26:26">
      <c r="Z331" s="9"/>
    </row>
    <row r="332" spans="26:26">
      <c r="Z332" s="9"/>
    </row>
    <row r="333" spans="26:26">
      <c r="Z333" s="9"/>
    </row>
    <row r="334" spans="26:26">
      <c r="Z334" s="9"/>
    </row>
    <row r="335" spans="26:26">
      <c r="Z335" s="9"/>
    </row>
    <row r="336" spans="26:26">
      <c r="Z336" s="9"/>
    </row>
    <row r="337" spans="26:26">
      <c r="Z337" s="9"/>
    </row>
    <row r="338" spans="26:26">
      <c r="Z338" s="9"/>
    </row>
    <row r="339" spans="26:26">
      <c r="Z339" s="9"/>
    </row>
    <row r="340" spans="26:26">
      <c r="Z340" s="9"/>
    </row>
    <row r="341" spans="26:26">
      <c r="Z341" s="9"/>
    </row>
    <row r="342" spans="26:26">
      <c r="Z342" s="9"/>
    </row>
    <row r="343" spans="26:26">
      <c r="Z343" s="9"/>
    </row>
    <row r="344" spans="26:26">
      <c r="Z344" s="9"/>
    </row>
    <row r="345" spans="26:26">
      <c r="Z345" s="9"/>
    </row>
    <row r="346" spans="26:26">
      <c r="Z346" s="9"/>
    </row>
    <row r="347" spans="26:26">
      <c r="Z347" s="9"/>
    </row>
    <row r="348" spans="26:26">
      <c r="Z348" s="9"/>
    </row>
    <row r="349" spans="26:26">
      <c r="Z349" s="9"/>
    </row>
    <row r="350" spans="26:26">
      <c r="Z350" s="9"/>
    </row>
    <row r="351" spans="26:26">
      <c r="Z351" s="9"/>
    </row>
    <row r="352" spans="26:26">
      <c r="Z352" s="9"/>
    </row>
    <row r="353" spans="26:26">
      <c r="Z353" s="9"/>
    </row>
  </sheetData>
  <sheetProtection sheet="1" objects="1" scenarios="1" formatCells="0" formatColumns="0" formatRows="0" sort="0" autoFilter="0"/>
  <autoFilter ref="A1:AN93">
    <filterColumn colId="24">
      <filters>
        <dateGroupItem year="2022" month="2" dateTimeGrouping="month"/>
      </filters>
    </filterColumn>
  </autoFilter>
  <mergeCells count="4">
    <mergeCell ref="A116:B116"/>
    <mergeCell ref="A117:B117"/>
    <mergeCell ref="A121:B121"/>
    <mergeCell ref="A115:B115"/>
  </mergeCells>
  <conditionalFormatting sqref="D116">
    <cfRule type="cellIs" dxfId="30" priority="4" operator="equal">
      <formula>$D$117</formula>
    </cfRule>
  </conditionalFormatting>
  <conditionalFormatting sqref="D117">
    <cfRule type="cellIs" dxfId="29" priority="3" operator="equal">
      <formula>$D$116</formula>
    </cfRule>
  </conditionalFormatting>
  <conditionalFormatting sqref="C116">
    <cfRule type="cellIs" dxfId="28" priority="2" operator="equal">
      <formula>$C$117</formula>
    </cfRule>
  </conditionalFormatting>
  <conditionalFormatting sqref="C117">
    <cfRule type="cellIs" dxfId="27" priority="1" operator="equal">
      <formula>$C$116</formula>
    </cfRule>
  </conditionalFormatting>
  <pageMargins left="0.7" right="0.7" top="0.75" bottom="0.75" header="0.3" footer="0.3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 filterMode="1"/>
  <dimension ref="A1:AN353"/>
  <sheetViews>
    <sheetView workbookViewId="0">
      <selection activeCell="A15" sqref="A15"/>
    </sheetView>
  </sheetViews>
  <sheetFormatPr defaultColWidth="9.140625" defaultRowHeight="15"/>
  <cols>
    <col min="1" max="2" width="12.85546875" style="9" customWidth="1"/>
    <col min="3" max="3" width="28" style="15" customWidth="1"/>
    <col min="4" max="4" width="73.7109375" style="15" customWidth="1"/>
    <col min="5" max="7" width="12" style="9" customWidth="1"/>
    <col min="8" max="8" width="10.140625" style="9" customWidth="1"/>
    <col min="9" max="10" width="8.7109375" style="9" customWidth="1"/>
    <col min="11" max="11" width="10" style="9" customWidth="1"/>
    <col min="12" max="12" width="16.28515625" style="74" customWidth="1"/>
    <col min="13" max="13" width="12.7109375" style="9" customWidth="1"/>
    <col min="14" max="14" width="17.140625" style="9" customWidth="1"/>
    <col min="15" max="15" width="17.140625" style="80" customWidth="1"/>
    <col min="16" max="16" width="17.7109375" style="9" customWidth="1"/>
    <col min="17" max="17" width="16.7109375" style="80" customWidth="1"/>
    <col min="18" max="18" width="16.7109375" style="9" customWidth="1"/>
    <col min="19" max="19" width="17.7109375" style="9" customWidth="1"/>
    <col min="20" max="21" width="16.7109375" style="9" customWidth="1"/>
    <col min="22" max="22" width="17.7109375" style="9" customWidth="1"/>
    <col min="23" max="24" width="16.7109375" style="9" customWidth="1"/>
    <col min="25" max="25" width="19.140625" style="80" customWidth="1"/>
    <col min="26" max="26" width="19.7109375" style="13" customWidth="1"/>
    <col min="27" max="27" width="16.42578125" style="9" customWidth="1"/>
    <col min="28" max="28" width="16.42578125" style="80" customWidth="1"/>
    <col min="29" max="32" width="16.42578125" style="9" customWidth="1"/>
    <col min="33" max="33" width="16.42578125" style="80" customWidth="1"/>
    <col min="34" max="34" width="16.42578125" style="9" customWidth="1"/>
    <col min="35" max="35" width="16.42578125" style="80" customWidth="1"/>
    <col min="36" max="36" width="66.85546875" style="9" customWidth="1"/>
    <col min="37" max="37" width="60.7109375" style="9" customWidth="1"/>
    <col min="38" max="16384" width="9.140625" style="9"/>
  </cols>
  <sheetData>
    <row r="1" spans="1:40" ht="94.5">
      <c r="A1" s="28" t="str" cm="1">
        <f t="array" ref="A1:AK93">IF(ISBLANK('ICU_cargo MASTER INPUT SHEET'!A1:AK93),"",'ICU_cargo MASTER INPUT SHEET'!A1:AK93)</f>
        <v>Cargo Item  respective WBS Level</v>
      </c>
      <c r="B1" s="28" t="str">
        <v>Work Package</v>
      </c>
      <c r="C1" s="29" t="str">
        <v>Item Description</v>
      </c>
      <c r="D1" s="30" t="str">
        <v>Contents &amp; Comments</v>
      </c>
      <c r="E1" s="28" t="str">
        <v>Length (in)</v>
      </c>
      <c r="F1" s="28" t="str">
        <v>Width (in)</v>
      </c>
      <c r="G1" s="28" t="str">
        <v>Height (in)</v>
      </c>
      <c r="H1" s="28" t="str">
        <v>Quantity</v>
      </c>
      <c r="I1" s="28" t="str">
        <v xml:space="preserve"> Cubic feet</v>
      </c>
      <c r="J1" s="28" t="str">
        <v>Unit weight (lbs)</v>
      </c>
      <c r="K1" s="28" t="str">
        <v>Total Weight (lbs) = quantity x unit weight</v>
      </c>
      <c r="L1" s="28" t="str">
        <v>Basis of Estimate</v>
      </c>
      <c r="M1" s="28" t="str">
        <v>Special Handling?</v>
      </c>
      <c r="N1" s="28" t="str">
        <v xml:space="preserve">Owner/Guardian institution </v>
      </c>
      <c r="O1" s="87" t="str">
        <v xml:space="preserve">Date of expected  or actual  completion </v>
      </c>
      <c r="P1" s="31" t="str">
        <v>Expected Route:  Owner - PTH or CHC</v>
      </c>
      <c r="Q1" s="97" t="str">
        <v xml:space="preserve">Date of expected or actual shipment </v>
      </c>
      <c r="R1" s="31" t="str">
        <v>Recommended Transportation Option</v>
      </c>
      <c r="S1" s="32" t="str">
        <v>Expected Route: PTH - MCM or CHC</v>
      </c>
      <c r="T1" s="32" t="str">
        <v xml:space="preserve">Date of expected or actual shipment </v>
      </c>
      <c r="U1" s="32" t="str">
        <v>Recommended Transportation Option</v>
      </c>
      <c r="V1" s="33" t="str">
        <v>Expected Route: CHC - MCM</v>
      </c>
      <c r="W1" s="33" t="str">
        <v xml:space="preserve">Date of expected or actual shipment </v>
      </c>
      <c r="X1" s="33" t="str">
        <v>Recommended Transportation Option</v>
      </c>
      <c r="Y1" s="87" t="str">
        <v>Date Item expected or arrived to MCM</v>
      </c>
      <c r="Z1" s="28" t="str">
        <v xml:space="preserve">Date of (planned) or actual shipment to SPA </v>
      </c>
      <c r="AA1" s="28" t="str">
        <v>Recommended LC-130 or SPOT</v>
      </c>
      <c r="AB1" s="87" t="str">
        <v>Date/Month for Items needed at South Pole</v>
      </c>
      <c r="AC1" s="28" t="str">
        <v>Critical Path</v>
      </c>
      <c r="AD1" s="28" t="str">
        <v>Intercontinental shipping</v>
      </c>
      <c r="AE1" s="28" t="str">
        <v>Intracontinental shipping</v>
      </c>
      <c r="AF1" s="28" t="str">
        <v>Validator 1
(SME)</v>
      </c>
      <c r="AG1" s="87" t="str">
        <v>Validation Date</v>
      </c>
      <c r="AH1" s="28" t="str">
        <v>Validator 2
(Logistics)</v>
      </c>
      <c r="AI1" s="87" t="str">
        <v>Validation Date</v>
      </c>
      <c r="AJ1" s="28" t="str">
        <v>Notes</v>
      </c>
      <c r="AK1" s="28" t="str">
        <v/>
      </c>
    </row>
    <row r="2" spans="1:40" ht="31.5" hidden="1">
      <c r="A2" s="10">
        <v>1.2</v>
      </c>
      <c r="B2" s="50" t="str">
        <v/>
      </c>
      <c r="C2" s="14" t="str">
        <v>Gen 1 - housed in 20' container</v>
      </c>
      <c r="D2" s="3" t="str">
        <v>Power generation unit 1 housed in 20' shipping container</v>
      </c>
      <c r="E2" s="4">
        <v>240</v>
      </c>
      <c r="F2" s="4">
        <v>96</v>
      </c>
      <c r="G2" s="4">
        <v>102</v>
      </c>
      <c r="H2" s="4">
        <v>1</v>
      </c>
      <c r="I2" s="4">
        <v>1360</v>
      </c>
      <c r="J2" s="4">
        <v>22000</v>
      </c>
      <c r="K2" s="4">
        <v>22000</v>
      </c>
      <c r="L2" s="4" t="str">
        <v>actual</v>
      </c>
      <c r="M2" s="4" t="str">
        <v/>
      </c>
      <c r="N2" s="163" t="str">
        <v xml:space="preserve"> U. Wisc. Madison</v>
      </c>
      <c r="O2" s="156" t="str">
        <v/>
      </c>
      <c r="P2" s="151" t="str">
        <v>In McMurdo</v>
      </c>
      <c r="Q2" s="169" t="str">
        <v>-</v>
      </c>
      <c r="R2" s="151" t="str">
        <v>-</v>
      </c>
      <c r="S2" s="152" t="str">
        <v>In McMurdo</v>
      </c>
      <c r="T2" s="153" t="str">
        <v>-</v>
      </c>
      <c r="U2" s="153" t="str">
        <v>-</v>
      </c>
      <c r="V2" s="154" t="str">
        <v>In McMurdo</v>
      </c>
      <c r="W2" s="155" t="str">
        <v>-</v>
      </c>
      <c r="X2" s="155" t="str">
        <v>-</v>
      </c>
      <c r="Y2" s="92" t="str">
        <v>In McMurdo</v>
      </c>
      <c r="Z2" s="157" t="str">
        <v/>
      </c>
      <c r="AA2" s="147" t="str">
        <v>SPoT</v>
      </c>
      <c r="AB2" s="156">
        <v>45261</v>
      </c>
      <c r="AC2" s="147" t="str">
        <v>Yes</v>
      </c>
      <c r="AD2" s="147" t="str">
        <v>In McMurdo</v>
      </c>
      <c r="AE2" s="147" t="str">
        <v>FY24 intra</v>
      </c>
      <c r="AF2" s="147" t="str">
        <v>D. Gibson</v>
      </c>
      <c r="AG2" s="147">
        <v>44475</v>
      </c>
      <c r="AH2" s="147" t="str">
        <v>I. McEwen</v>
      </c>
      <c r="AI2" s="147">
        <v>44475</v>
      </c>
      <c r="AJ2" s="10" t="str">
        <v>Will require crane for onload/offload  - use belly band to support container sidewalls during lift.</v>
      </c>
      <c r="AK2" s="147" t="str">
        <v/>
      </c>
    </row>
    <row r="3" spans="1:40" ht="47.25" hidden="1">
      <c r="A3" s="10">
        <v>1.2</v>
      </c>
      <c r="B3" s="50" t="str">
        <v/>
      </c>
      <c r="C3" s="14" t="str">
        <v>Gen 2 - housed in 20' container</v>
      </c>
      <c r="D3" s="3" t="str">
        <v>Power generation unit 2 housed in 20' shipping container</v>
      </c>
      <c r="E3" s="4">
        <v>240</v>
      </c>
      <c r="F3" s="4">
        <v>96</v>
      </c>
      <c r="G3" s="4">
        <v>102</v>
      </c>
      <c r="H3" s="4">
        <v>1</v>
      </c>
      <c r="I3" s="4">
        <v>1360</v>
      </c>
      <c r="J3" s="4">
        <v>22000</v>
      </c>
      <c r="K3" s="4">
        <v>22000</v>
      </c>
      <c r="L3" s="4" t="str">
        <v>actual</v>
      </c>
      <c r="M3" s="4" t="str">
        <v/>
      </c>
      <c r="N3" s="163" t="str">
        <v xml:space="preserve"> U. Wisc. Madison</v>
      </c>
      <c r="O3" s="156" t="str">
        <v/>
      </c>
      <c r="P3" s="151" t="str">
        <v>In McMurdo</v>
      </c>
      <c r="Q3" s="169" t="str">
        <v>-</v>
      </c>
      <c r="R3" s="151" t="str">
        <v>-</v>
      </c>
      <c r="S3" s="152" t="str">
        <v>In McMurdo</v>
      </c>
      <c r="T3" s="153" t="str">
        <v>-</v>
      </c>
      <c r="U3" s="153" t="str">
        <v>-</v>
      </c>
      <c r="V3" s="154" t="str">
        <v>In McMurdo</v>
      </c>
      <c r="W3" s="155" t="str">
        <v>-</v>
      </c>
      <c r="X3" s="155" t="str">
        <v>-</v>
      </c>
      <c r="Y3" s="92" t="str">
        <v>In McMurdo</v>
      </c>
      <c r="Z3" s="157" t="str">
        <v/>
      </c>
      <c r="AA3" s="147" t="str">
        <v>SPoT</v>
      </c>
      <c r="AB3" s="156">
        <v>44927</v>
      </c>
      <c r="AC3" s="147" t="str">
        <v>Yes</v>
      </c>
      <c r="AD3" s="147" t="str">
        <v>In McMurdo</v>
      </c>
      <c r="AE3" s="147" t="str">
        <v>FY23 intra</v>
      </c>
      <c r="AF3" s="147" t="str">
        <v>D. Gibson</v>
      </c>
      <c r="AG3" s="147">
        <v>44475</v>
      </c>
      <c r="AH3" s="147" t="str">
        <v>I. McEwen</v>
      </c>
      <c r="AI3" s="147">
        <v>44475</v>
      </c>
      <c r="AJ3" s="10" t="str">
        <v>Gens 2 &amp; 3 need to be tranferred from ISO2 sleds that are limited to use on improved surfaces only. Will require crane for onload/offload  - use belly band to support container sidewalls during lift.</v>
      </c>
      <c r="AK3" s="10" t="str">
        <v/>
      </c>
    </row>
    <row r="4" spans="1:40" ht="42.95" hidden="1" customHeight="1">
      <c r="A4" s="25">
        <v>1.2</v>
      </c>
      <c r="B4" s="48" t="str">
        <v/>
      </c>
      <c r="C4" s="14" t="str">
        <v>Gen 3 - housed in 20' container</v>
      </c>
      <c r="D4" s="3" t="str">
        <v>Power generation unit 3 housed in 20' shipping container</v>
      </c>
      <c r="E4" s="4">
        <v>240</v>
      </c>
      <c r="F4" s="4">
        <v>96</v>
      </c>
      <c r="G4" s="4">
        <v>102</v>
      </c>
      <c r="H4" s="23">
        <v>1</v>
      </c>
      <c r="I4" s="4">
        <v>1360</v>
      </c>
      <c r="J4" s="4">
        <v>22000</v>
      </c>
      <c r="K4" s="4">
        <v>22000</v>
      </c>
      <c r="L4" s="4" t="str">
        <v>actual</v>
      </c>
      <c r="M4" s="170" t="str">
        <v/>
      </c>
      <c r="N4" s="163" t="str">
        <v xml:space="preserve"> U. Wisc. Madison</v>
      </c>
      <c r="O4" s="156" t="str">
        <v/>
      </c>
      <c r="P4" s="151" t="str">
        <v>In McMurdo</v>
      </c>
      <c r="Q4" s="169" t="str">
        <v>-</v>
      </c>
      <c r="R4" s="151" t="str">
        <v>-</v>
      </c>
      <c r="S4" s="152" t="str">
        <v>In McMurdo</v>
      </c>
      <c r="T4" s="153" t="str">
        <v>-</v>
      </c>
      <c r="U4" s="153" t="str">
        <v>-</v>
      </c>
      <c r="V4" s="154" t="str">
        <v>In McMurdo</v>
      </c>
      <c r="W4" s="155" t="str">
        <v/>
      </c>
      <c r="X4" s="155" t="str">
        <v>-</v>
      </c>
      <c r="Y4" s="92" t="str">
        <v>In McMurdo</v>
      </c>
      <c r="Z4" s="157" t="str">
        <v/>
      </c>
      <c r="AA4" s="147" t="str">
        <v>SPoT</v>
      </c>
      <c r="AB4" s="156">
        <v>44896</v>
      </c>
      <c r="AC4" s="147" t="str">
        <v>Yes</v>
      </c>
      <c r="AD4" s="147" t="str">
        <v>In McMurdo</v>
      </c>
      <c r="AE4" s="147" t="str">
        <v>FY23 intra</v>
      </c>
      <c r="AF4" s="147" t="str">
        <v>D. Gibson</v>
      </c>
      <c r="AG4" s="147">
        <v>44475</v>
      </c>
      <c r="AH4" s="147" t="str">
        <v>I. McEwen</v>
      </c>
      <c r="AI4" s="147">
        <v>44475</v>
      </c>
      <c r="AJ4" s="10" t="str">
        <v>Gens 2 &amp; 3 need to be tranferred from ISO2 sleds that are limited to use on improved surfaces only. Will require crane for onload/offload  - use belly band to support container sidewalls during lift.</v>
      </c>
      <c r="AK4" s="147" t="str">
        <v/>
      </c>
    </row>
    <row r="5" spans="1:40" ht="34.5" hidden="1" customHeight="1">
      <c r="A5" s="163">
        <v>1.2</v>
      </c>
      <c r="B5" s="171" t="str">
        <v/>
      </c>
      <c r="C5" s="14" t="str">
        <v>287 Loader</v>
      </c>
      <c r="D5" s="14" t="str">
        <v>Required onsite early in FY23 for refit/pre-drill activity support unless ASC can supply dedicated loader for Upgrade use</v>
      </c>
      <c r="E5" s="10">
        <v>114</v>
      </c>
      <c r="F5" s="10">
        <v>77</v>
      </c>
      <c r="G5" s="10">
        <v>96</v>
      </c>
      <c r="H5" s="10">
        <v>1</v>
      </c>
      <c r="I5" s="4">
        <v>487.66666666666669</v>
      </c>
      <c r="J5" s="4">
        <v>10273</v>
      </c>
      <c r="K5" s="4">
        <v>10273</v>
      </c>
      <c r="L5" s="4" t="str">
        <v>actual</v>
      </c>
      <c r="M5" s="5" t="str">
        <v/>
      </c>
      <c r="N5" s="163" t="str">
        <v xml:space="preserve"> U. Wisc. Madison</v>
      </c>
      <c r="O5" s="156" t="str">
        <v/>
      </c>
      <c r="P5" s="151" t="str">
        <v>In McMurdo</v>
      </c>
      <c r="Q5" s="98">
        <v>43784</v>
      </c>
      <c r="R5" s="151" t="str">
        <v>Truck</v>
      </c>
      <c r="S5" s="152" t="str">
        <v>In McMurdo</v>
      </c>
      <c r="T5" s="153" t="str">
        <v>-</v>
      </c>
      <c r="U5" s="153" t="str">
        <v>-</v>
      </c>
      <c r="V5" s="154" t="str">
        <v>In McMurdo</v>
      </c>
      <c r="W5" s="155" t="str">
        <v>-</v>
      </c>
      <c r="X5" s="155" t="str">
        <v>-</v>
      </c>
      <c r="Y5" s="92" t="str">
        <v>In McMurdo</v>
      </c>
      <c r="Z5" s="157" t="str">
        <v/>
      </c>
      <c r="AA5" s="163" t="str">
        <v>LC-130/SPoT</v>
      </c>
      <c r="AB5" s="156">
        <v>44896</v>
      </c>
      <c r="AC5" s="147" t="str">
        <v>No*</v>
      </c>
      <c r="AD5" s="147" t="str">
        <v>In McMurdo</v>
      </c>
      <c r="AE5" s="147" t="str">
        <v>FY23 intra</v>
      </c>
      <c r="AF5" s="147" t="str">
        <v>D. Gibson</v>
      </c>
      <c r="AG5" s="147">
        <v>44476</v>
      </c>
      <c r="AH5" s="147" t="str">
        <v>I. McEwen</v>
      </c>
      <c r="AI5" s="147">
        <v>44476</v>
      </c>
      <c r="AJ5" s="52" t="str">
        <v>*Required onsite early in FY23 for refit/pre-drill activity support unless ASC can supply dedicated loader for Upgrade use</v>
      </c>
      <c r="AK5" s="147" t="str">
        <v/>
      </c>
    </row>
    <row r="6" spans="1:40" ht="44.1" hidden="1" customHeight="1">
      <c r="A6" s="174">
        <v>1.2</v>
      </c>
      <c r="B6" s="175" t="str">
        <v/>
      </c>
      <c r="C6" s="1" t="str">
        <v>Gen hoods Discharge Hoods - currently staged in McMurdo</v>
      </c>
      <c r="D6" s="176" t="str">
        <v>Generator air discharge hoods , sheet metal, loose - stored on berm at SPOTSA</v>
      </c>
      <c r="E6" s="4">
        <v>108</v>
      </c>
      <c r="F6" s="4">
        <v>53</v>
      </c>
      <c r="G6" s="4">
        <v>60</v>
      </c>
      <c r="H6" s="23">
        <v>2</v>
      </c>
      <c r="I6" s="4">
        <v>397.5</v>
      </c>
      <c r="J6" s="4">
        <v>330</v>
      </c>
      <c r="K6" s="4">
        <v>660</v>
      </c>
      <c r="L6" s="4" t="str">
        <v>actual</v>
      </c>
      <c r="M6" s="173" t="str">
        <v/>
      </c>
      <c r="N6" s="163" t="str">
        <v xml:space="preserve"> U. Wisc. Madison</v>
      </c>
      <c r="O6" s="156" t="str">
        <v/>
      </c>
      <c r="P6" s="151" t="str">
        <v>In McMurdo</v>
      </c>
      <c r="Q6" s="169" t="str">
        <v/>
      </c>
      <c r="R6" s="151" t="str">
        <v/>
      </c>
      <c r="S6" s="153" t="str">
        <v>In McMurdo</v>
      </c>
      <c r="T6" s="153" t="str">
        <v/>
      </c>
      <c r="U6" s="153" t="str">
        <v/>
      </c>
      <c r="V6" s="155" t="str">
        <v>In McMurdo</v>
      </c>
      <c r="W6" s="155" t="str">
        <v/>
      </c>
      <c r="X6" s="155" t="str">
        <v>-</v>
      </c>
      <c r="Y6" s="92" t="str">
        <v>In McMurdo</v>
      </c>
      <c r="Z6" s="157" t="str">
        <v/>
      </c>
      <c r="AA6" s="163" t="str">
        <v>LC-130/SPoT</v>
      </c>
      <c r="AB6" s="156">
        <v>45292</v>
      </c>
      <c r="AC6" s="147" t="str">
        <v>No</v>
      </c>
      <c r="AD6" s="147" t="str">
        <v>In McMurdo</v>
      </c>
      <c r="AE6" s="147" t="str">
        <v>FY24 intra</v>
      </c>
      <c r="AF6" s="147" t="str">
        <v>D. Gibson</v>
      </c>
      <c r="AG6" s="147">
        <v>44477</v>
      </c>
      <c r="AH6" s="147" t="str">
        <v>I. McEwen</v>
      </c>
      <c r="AI6" s="147">
        <v>44477</v>
      </c>
      <c r="AJ6" s="147" t="str">
        <v>Testing/limited operation of Gens can be accomplished without hoods - Hoods required for the drill season</v>
      </c>
      <c r="AK6" s="147" t="str">
        <v/>
      </c>
    </row>
    <row r="7" spans="1:40" ht="38.25" hidden="1" customHeight="1">
      <c r="A7" s="25">
        <v>1.2</v>
      </c>
      <c r="B7" s="48" t="str">
        <v/>
      </c>
      <c r="C7" s="3" t="str">
        <v>Firn Drill</v>
      </c>
      <c r="D7" s="3" t="str">
        <v xml:space="preserve">Bermed in McM - will require McM fork or crane support. </v>
      </c>
      <c r="E7" s="23">
        <v>264</v>
      </c>
      <c r="F7" s="23">
        <v>94</v>
      </c>
      <c r="G7" s="23">
        <v>97</v>
      </c>
      <c r="H7" s="23">
        <v>1</v>
      </c>
      <c r="I7" s="4">
        <v>1393.0277777777778</v>
      </c>
      <c r="J7" s="4">
        <v>12000</v>
      </c>
      <c r="K7" s="4">
        <v>12000</v>
      </c>
      <c r="L7" s="4" t="str">
        <v>actual</v>
      </c>
      <c r="M7" s="170" t="str">
        <v/>
      </c>
      <c r="N7" s="163" t="str">
        <v xml:space="preserve"> U. Wisc. Madison</v>
      </c>
      <c r="O7" s="156" t="str">
        <v/>
      </c>
      <c r="P7" s="151" t="str">
        <v>In McMurdo</v>
      </c>
      <c r="Q7" s="169" t="str">
        <v/>
      </c>
      <c r="R7" s="151" t="str">
        <v/>
      </c>
      <c r="S7" s="153" t="str">
        <v>In McMurdo</v>
      </c>
      <c r="T7" s="153" t="str">
        <v>-</v>
      </c>
      <c r="U7" s="153" t="str">
        <v>-</v>
      </c>
      <c r="V7" s="155" t="str">
        <v>In McMurdo</v>
      </c>
      <c r="W7" s="155" t="str">
        <v>-</v>
      </c>
      <c r="X7" s="155" t="str">
        <v>-</v>
      </c>
      <c r="Y7" s="92" t="str">
        <v>In McMurdo</v>
      </c>
      <c r="Z7" s="157" t="str">
        <v/>
      </c>
      <c r="AA7" s="163" t="str">
        <v>LC-130/SPoT</v>
      </c>
      <c r="AB7" s="156">
        <v>45261</v>
      </c>
      <c r="AC7" s="147" t="str">
        <v>Yes</v>
      </c>
      <c r="AD7" s="147" t="str">
        <v>In McMurdo</v>
      </c>
      <c r="AE7" s="147" t="str">
        <v>FY24 intra</v>
      </c>
      <c r="AF7" s="147" t="str">
        <v>D. Gibson</v>
      </c>
      <c r="AG7" s="147">
        <v>44477</v>
      </c>
      <c r="AH7" s="147" t="str">
        <v>I. McEwen</v>
      </c>
      <c r="AI7" s="147">
        <v>44477</v>
      </c>
      <c r="AJ7" s="147" t="str">
        <v>Bermed in McMurdo - SPOTSA</v>
      </c>
      <c r="AK7" s="147" t="str">
        <v/>
      </c>
    </row>
    <row r="8" spans="1:40" ht="31.5" hidden="1">
      <c r="A8" s="10">
        <v>1.2</v>
      </c>
      <c r="B8" s="50" t="str">
        <v/>
      </c>
      <c r="C8" s="14" t="str">
        <v>Firn Drill Components - 1</v>
      </c>
      <c r="D8" s="14" t="str">
        <v xml:space="preserve">Firn drill sheave. Required Field Season 2 for final refit &amp; functional testing </v>
      </c>
      <c r="E8" s="4">
        <v>97</v>
      </c>
      <c r="F8" s="4">
        <v>44</v>
      </c>
      <c r="G8" s="4">
        <v>63</v>
      </c>
      <c r="H8" s="4">
        <v>1</v>
      </c>
      <c r="I8" s="4">
        <v>155.60416666666666</v>
      </c>
      <c r="J8" s="4">
        <v>920</v>
      </c>
      <c r="K8" s="4">
        <v>920</v>
      </c>
      <c r="L8" s="4" t="str">
        <v>actual</v>
      </c>
      <c r="M8" s="4" t="str">
        <v/>
      </c>
      <c r="N8" s="163" t="str">
        <v xml:space="preserve"> U. Wisc. Madison</v>
      </c>
      <c r="O8" s="156" t="str">
        <v/>
      </c>
      <c r="P8" s="151" t="str">
        <v>In McMurdo</v>
      </c>
      <c r="Q8" s="169" t="str">
        <v>-</v>
      </c>
      <c r="R8" s="151" t="str">
        <v>-</v>
      </c>
      <c r="S8" s="153" t="str">
        <v>In McMurdo</v>
      </c>
      <c r="T8" s="153" t="str">
        <v>-</v>
      </c>
      <c r="U8" s="153" t="str">
        <v>-</v>
      </c>
      <c r="V8" s="154" t="str">
        <v>In McMurdo</v>
      </c>
      <c r="W8" s="155" t="str">
        <v>-</v>
      </c>
      <c r="X8" s="155" t="str">
        <v>-</v>
      </c>
      <c r="Y8" s="92" t="str">
        <v>In McMurdo</v>
      </c>
      <c r="Z8" s="157" t="str">
        <v/>
      </c>
      <c r="AA8" s="163" t="str">
        <v>LC-130/SPoT</v>
      </c>
      <c r="AB8" s="156">
        <v>45261</v>
      </c>
      <c r="AC8" s="147" t="str">
        <v>Yes</v>
      </c>
      <c r="AD8" s="147" t="str">
        <v>In McMurdo</v>
      </c>
      <c r="AE8" s="147" t="str">
        <v>FY24 intra</v>
      </c>
      <c r="AF8" s="147" t="str">
        <v>D. Gibson</v>
      </c>
      <c r="AG8" s="147">
        <v>44477</v>
      </c>
      <c r="AH8" s="147" t="str">
        <v>I. McEwen</v>
      </c>
      <c r="AI8" s="147">
        <v>44477</v>
      </c>
      <c r="AJ8" s="147" t="str">
        <v/>
      </c>
      <c r="AK8" s="147" t="str">
        <v/>
      </c>
    </row>
    <row r="9" spans="1:40" ht="31.5" hidden="1">
      <c r="A9" s="10">
        <v>1.2</v>
      </c>
      <c r="B9" s="50" t="str">
        <v/>
      </c>
      <c r="C9" s="14" t="str">
        <v>Firn Drill Components - 2</v>
      </c>
      <c r="D9" s="14" t="str">
        <v xml:space="preserve">Firn drill drillhead. Required Field Season 2 for final refit &amp; functional testing </v>
      </c>
      <c r="E9" s="4">
        <v>125</v>
      </c>
      <c r="F9" s="4">
        <v>33</v>
      </c>
      <c r="G9" s="4">
        <v>37</v>
      </c>
      <c r="H9" s="4">
        <v>1</v>
      </c>
      <c r="I9" s="4">
        <v>88.324652777777771</v>
      </c>
      <c r="J9" s="4">
        <v>1048</v>
      </c>
      <c r="K9" s="4">
        <v>1048</v>
      </c>
      <c r="L9" s="4" t="str">
        <v>actual</v>
      </c>
      <c r="M9" s="4" t="str">
        <v/>
      </c>
      <c r="N9" s="163" t="str">
        <v xml:space="preserve"> U. Wisc. Madison</v>
      </c>
      <c r="O9" s="156" t="str">
        <v/>
      </c>
      <c r="P9" s="151" t="str">
        <v>In McMurdo</v>
      </c>
      <c r="Q9" s="169" t="str">
        <v>-</v>
      </c>
      <c r="R9" s="151" t="str">
        <v>-</v>
      </c>
      <c r="S9" s="153" t="str">
        <v>In McMurdo</v>
      </c>
      <c r="T9" s="153" t="str">
        <v>-</v>
      </c>
      <c r="U9" s="153" t="str">
        <v>-</v>
      </c>
      <c r="V9" s="154" t="str">
        <v>In McMurdo</v>
      </c>
      <c r="W9" s="155" t="str">
        <v>-</v>
      </c>
      <c r="X9" s="155" t="str">
        <v>-</v>
      </c>
      <c r="Y9" s="92" t="str">
        <v>In McMurdo</v>
      </c>
      <c r="Z9" s="157" t="str">
        <v/>
      </c>
      <c r="AA9" s="163" t="str">
        <v>LC-130/SPoT</v>
      </c>
      <c r="AB9" s="156">
        <v>45261</v>
      </c>
      <c r="AC9" s="147" t="str">
        <v>Yes</v>
      </c>
      <c r="AD9" s="147" t="str">
        <v>In McMurdo</v>
      </c>
      <c r="AE9" s="147" t="str">
        <v>FY24 intra</v>
      </c>
      <c r="AF9" s="147" t="str">
        <v>D. Gibson</v>
      </c>
      <c r="AG9" s="147">
        <v>44477</v>
      </c>
      <c r="AH9" s="147" t="str">
        <v>I. McEwen</v>
      </c>
      <c r="AI9" s="147">
        <v>44477</v>
      </c>
      <c r="AJ9" s="147" t="str">
        <v/>
      </c>
      <c r="AK9" s="147" t="str">
        <v/>
      </c>
    </row>
    <row r="10" spans="1:40" s="95" customFormat="1" ht="31.5" hidden="1" customHeight="1">
      <c r="A10" s="25">
        <v>1.2</v>
      </c>
      <c r="B10" s="48" t="str">
        <v/>
      </c>
      <c r="C10" s="3" t="str">
        <v>Weight stack and crates</v>
      </c>
      <c r="D10" s="3" t="str">
        <v>Bermed in McM - will require McM fork support. Drill head weight stack and remaining bermed crates at SPoTSA</v>
      </c>
      <c r="E10" s="23">
        <v>120</v>
      </c>
      <c r="F10" s="23">
        <v>48</v>
      </c>
      <c r="G10" s="23">
        <v>48</v>
      </c>
      <c r="H10" s="23">
        <v>1</v>
      </c>
      <c r="I10" s="4">
        <v>160</v>
      </c>
      <c r="J10" s="4">
        <v>600</v>
      </c>
      <c r="K10" s="4">
        <v>600</v>
      </c>
      <c r="L10" s="4" t="str">
        <v>actual</v>
      </c>
      <c r="M10" s="170" t="str">
        <v/>
      </c>
      <c r="N10" s="163" t="str">
        <v xml:space="preserve"> U. Wisc. Madison</v>
      </c>
      <c r="O10" s="156" t="str">
        <v/>
      </c>
      <c r="P10" s="151" t="str">
        <v>In McMurdo</v>
      </c>
      <c r="Q10" s="169" t="str">
        <v/>
      </c>
      <c r="R10" s="151" t="str">
        <v/>
      </c>
      <c r="S10" s="153" t="str">
        <v>In McMurdo</v>
      </c>
      <c r="T10" s="153" t="str">
        <v>-</v>
      </c>
      <c r="U10" s="153" t="str">
        <v>-</v>
      </c>
      <c r="V10" s="155" t="str">
        <v>In McMurdo</v>
      </c>
      <c r="W10" s="155" t="str">
        <v>-</v>
      </c>
      <c r="X10" s="155" t="str">
        <v>-</v>
      </c>
      <c r="Y10" s="92" t="str">
        <v>In McMurdo</v>
      </c>
      <c r="Z10" s="157" t="str">
        <v/>
      </c>
      <c r="AA10" s="163" t="str">
        <v>LC-130/SPoT</v>
      </c>
      <c r="AB10" s="156">
        <v>45275</v>
      </c>
      <c r="AC10" s="147" t="str">
        <v>No</v>
      </c>
      <c r="AD10" s="147" t="str">
        <v>In McMurdo</v>
      </c>
      <c r="AE10" s="147" t="str">
        <v>FY24 intra</v>
      </c>
      <c r="AF10" s="147" t="str">
        <v>D. Gibson</v>
      </c>
      <c r="AG10" s="147">
        <v>44477</v>
      </c>
      <c r="AH10" s="147" t="str">
        <v>I. McEwen</v>
      </c>
      <c r="AI10" s="147">
        <v>44477</v>
      </c>
      <c r="AJ10" s="147" t="str">
        <v>Bermed in McMurdo - SPOTSA on UNL flatrack</v>
      </c>
      <c r="AK10" s="147" t="str">
        <v/>
      </c>
      <c r="AL10" s="9"/>
      <c r="AM10" s="9"/>
      <c r="AN10" s="9"/>
    </row>
    <row r="11" spans="1:40" ht="44.1" hidden="1" customHeight="1">
      <c r="A11" s="25">
        <v>1.2</v>
      </c>
      <c r="B11" s="48" t="str">
        <v/>
      </c>
      <c r="C11" s="3" t="str">
        <v>Fuel Tower</v>
      </c>
      <c r="D11" s="3" t="str">
        <v xml:space="preserve">Bermed in McM - will require McM fork or crane support. </v>
      </c>
      <c r="E11" s="23">
        <v>96</v>
      </c>
      <c r="F11" s="23">
        <v>72</v>
      </c>
      <c r="G11" s="23">
        <v>120</v>
      </c>
      <c r="H11" s="23">
        <v>1</v>
      </c>
      <c r="I11" s="4">
        <v>480</v>
      </c>
      <c r="J11" s="4">
        <v>1500</v>
      </c>
      <c r="K11" s="4">
        <v>1500</v>
      </c>
      <c r="L11" s="4" t="str">
        <v>actual</v>
      </c>
      <c r="M11" s="170" t="str">
        <v/>
      </c>
      <c r="N11" s="163" t="str">
        <v xml:space="preserve"> U. Wisc. Madison</v>
      </c>
      <c r="O11" s="156" t="str">
        <v/>
      </c>
      <c r="P11" s="151" t="str">
        <v>In McMurdo</v>
      </c>
      <c r="Q11" s="169" t="str">
        <v>-</v>
      </c>
      <c r="R11" s="151" t="str">
        <v>-</v>
      </c>
      <c r="S11" s="153" t="str">
        <v>In McMurdo</v>
      </c>
      <c r="T11" s="153" t="str">
        <v>-</v>
      </c>
      <c r="U11" s="153" t="str">
        <v>-</v>
      </c>
      <c r="V11" s="155" t="str">
        <v>In McMurdo</v>
      </c>
      <c r="W11" s="155" t="str">
        <v>-</v>
      </c>
      <c r="X11" s="155" t="str">
        <v>-</v>
      </c>
      <c r="Y11" s="92" t="str">
        <v>In McMurdo</v>
      </c>
      <c r="Z11" s="157" t="str">
        <v/>
      </c>
      <c r="AA11" s="163" t="str">
        <v>LC-130/SPoT</v>
      </c>
      <c r="AB11" s="156">
        <v>44927</v>
      </c>
      <c r="AC11" s="147" t="str">
        <v>Yes</v>
      </c>
      <c r="AD11" s="147" t="str">
        <v>In McMurdo</v>
      </c>
      <c r="AE11" s="147" t="str">
        <v>FY23 intra</v>
      </c>
      <c r="AF11" s="147" t="str">
        <v>D. Gibson</v>
      </c>
      <c r="AG11" s="147">
        <v>44477</v>
      </c>
      <c r="AH11" s="147" t="str">
        <v>I. McEwen</v>
      </c>
      <c r="AI11" s="147">
        <v>44477</v>
      </c>
      <c r="AJ11" s="147" t="str">
        <v>Bermed in McMurdo - SPOTSA on UNL flatrack - overland shipment preferred due to complexities of air transport certification - can be laid on side once drained</v>
      </c>
      <c r="AK11" s="147" t="str">
        <v/>
      </c>
    </row>
    <row r="12" spans="1:40" ht="47.25" hidden="1">
      <c r="A12" s="25">
        <v>1.2</v>
      </c>
      <c r="B12" s="48" t="str">
        <v/>
      </c>
      <c r="C12" s="3" t="str">
        <v>HPU 1</v>
      </c>
      <c r="D12" s="3" t="str">
        <v>HPU 1 (University of Nebraska - Lincoln asset) - 40' container housing heating plant on ISO sled</v>
      </c>
      <c r="E12" s="23">
        <v>480</v>
      </c>
      <c r="F12" s="23">
        <v>96</v>
      </c>
      <c r="G12" s="23">
        <v>102</v>
      </c>
      <c r="H12" s="23">
        <v>1</v>
      </c>
      <c r="I12" s="4">
        <v>2720</v>
      </c>
      <c r="J12" s="4">
        <v>28000</v>
      </c>
      <c r="K12" s="4">
        <v>28000</v>
      </c>
      <c r="L12" s="4" t="str">
        <v>actual</v>
      </c>
      <c r="M12" s="170" t="str">
        <v/>
      </c>
      <c r="N12" s="163" t="str">
        <v xml:space="preserve"> U. Wisc. Madison</v>
      </c>
      <c r="O12" s="156" t="str">
        <v/>
      </c>
      <c r="P12" s="151" t="str">
        <v>In McMurdo</v>
      </c>
      <c r="Q12" s="169" t="str">
        <v/>
      </c>
      <c r="R12" s="151" t="str">
        <v/>
      </c>
      <c r="S12" s="153" t="str">
        <v>In McMurdo</v>
      </c>
      <c r="T12" s="153" t="str">
        <v>-</v>
      </c>
      <c r="U12" s="153" t="str">
        <v>-</v>
      </c>
      <c r="V12" s="155" t="str">
        <v>In McMurdo</v>
      </c>
      <c r="W12" s="155" t="str">
        <v>-</v>
      </c>
      <c r="X12" s="155" t="str">
        <v>-</v>
      </c>
      <c r="Y12" s="92" t="str">
        <v>In McMurdo</v>
      </c>
      <c r="Z12" s="157" t="str">
        <v/>
      </c>
      <c r="AA12" s="147" t="str">
        <v>SPoT</v>
      </c>
      <c r="AB12" s="156">
        <v>45292</v>
      </c>
      <c r="AC12" s="147" t="str">
        <v>Yes</v>
      </c>
      <c r="AD12" s="147" t="str">
        <v>In McMurdo</v>
      </c>
      <c r="AE12" s="147" t="str">
        <v>FY24 intra</v>
      </c>
      <c r="AF12" s="147" t="str">
        <v>D. Gibson</v>
      </c>
      <c r="AG12" s="147">
        <v>44477</v>
      </c>
      <c r="AH12" s="147" t="str">
        <v>I. McEwen</v>
      </c>
      <c r="AI12" s="147">
        <v>44477</v>
      </c>
      <c r="AJ12" s="147" t="str">
        <v xml:space="preserve">HPU 1 integration with Rodwell system required before drill season on it's own sled which will require evaluation and repair - Stored at SPOTSA </v>
      </c>
      <c r="AK12" s="147" t="str">
        <v/>
      </c>
    </row>
    <row r="13" spans="1:40" s="95" customFormat="1" ht="31.5" hidden="1" customHeight="1" thickBot="1">
      <c r="A13" s="53" t="str">
        <v/>
      </c>
      <c r="B13" s="53" t="str">
        <v/>
      </c>
      <c r="C13" s="54" t="str">
        <v>McMurdo totals:</v>
      </c>
      <c r="D13" s="55" t="str">
        <v/>
      </c>
      <c r="E13" s="44" t="str">
        <v/>
      </c>
      <c r="F13" s="44" t="str">
        <v/>
      </c>
      <c r="G13" s="44" t="str">
        <v>TEU=&gt;</v>
      </c>
      <c r="H13" s="56">
        <v>10.464415193160601</v>
      </c>
      <c r="I13" s="57">
        <v>9962.1232638888905</v>
      </c>
      <c r="J13" s="57" t="str">
        <v/>
      </c>
      <c r="K13" s="44">
        <v>121001</v>
      </c>
      <c r="L13" s="44" t="str">
        <v/>
      </c>
      <c r="M13" s="44" t="str">
        <v/>
      </c>
      <c r="N13" s="58" t="str">
        <v/>
      </c>
      <c r="O13" s="77" t="str">
        <v/>
      </c>
      <c r="P13" s="59" t="str">
        <v/>
      </c>
      <c r="Q13" s="77" t="str">
        <v/>
      </c>
      <c r="R13" s="60" t="str">
        <v/>
      </c>
      <c r="S13" s="59" t="str">
        <v/>
      </c>
      <c r="T13" s="60" t="str">
        <v/>
      </c>
      <c r="U13" s="60" t="str">
        <v/>
      </c>
      <c r="V13" s="59" t="str">
        <v/>
      </c>
      <c r="W13" s="60" t="str">
        <v/>
      </c>
      <c r="X13" s="60" t="str">
        <v/>
      </c>
      <c r="Y13" s="77" t="str">
        <v/>
      </c>
      <c r="Z13" s="60" t="str">
        <v/>
      </c>
      <c r="AA13" s="60" t="str">
        <v/>
      </c>
      <c r="AB13" s="77" t="str">
        <v/>
      </c>
      <c r="AC13" s="59" t="str">
        <v/>
      </c>
      <c r="AD13" s="77" t="str">
        <v/>
      </c>
      <c r="AE13" s="59" t="str">
        <v/>
      </c>
      <c r="AF13" s="59" t="str">
        <v/>
      </c>
      <c r="AG13" s="59" t="str">
        <v/>
      </c>
      <c r="AH13" s="59" t="str">
        <v/>
      </c>
      <c r="AI13" s="59" t="str">
        <v/>
      </c>
      <c r="AJ13" s="59" t="str">
        <v/>
      </c>
      <c r="AK13" s="59" t="str">
        <v/>
      </c>
      <c r="AL13" s="11"/>
      <c r="AM13" s="11"/>
      <c r="AN13" s="11"/>
    </row>
    <row r="14" spans="1:40" ht="63" hidden="1">
      <c r="A14" s="24">
        <v>1.2</v>
      </c>
      <c r="B14" s="50" t="str">
        <v/>
      </c>
      <c r="C14" s="17" t="str">
        <v>Container Ski Stack (comprised of 5 sleds) -  currently staged in Pt. Hueneme</v>
      </c>
      <c r="D14" s="17" t="str">
        <v>Five sets of aluminum skis for 20' containers - stacked. Aluminum skis for drill containers. Required onsite for local movement of Gens and PDM.</v>
      </c>
      <c r="E14" s="22">
        <v>240</v>
      </c>
      <c r="F14" s="22">
        <v>96</v>
      </c>
      <c r="G14" s="22">
        <v>96</v>
      </c>
      <c r="H14" s="22">
        <v>1</v>
      </c>
      <c r="I14" s="22">
        <v>1280</v>
      </c>
      <c r="J14" s="22">
        <v>4255</v>
      </c>
      <c r="K14" s="4">
        <v>4255</v>
      </c>
      <c r="L14" s="22" t="str">
        <v>actual</v>
      </c>
      <c r="M14" s="22" t="str">
        <v/>
      </c>
      <c r="N14" s="24" t="str">
        <v xml:space="preserve"> U. Wisc. Madison</v>
      </c>
      <c r="O14" s="100" t="str">
        <v/>
      </c>
      <c r="P14" s="151" t="str">
        <v>Already at PTH</v>
      </c>
      <c r="Q14" s="98">
        <v>44211</v>
      </c>
      <c r="R14" s="151" t="str">
        <v>Truck</v>
      </c>
      <c r="S14" s="152" t="str">
        <v>PTH - MCM</v>
      </c>
      <c r="T14" s="12" t="str">
        <v/>
      </c>
      <c r="U14" s="153" t="str">
        <v>USAP Vessel</v>
      </c>
      <c r="V14" s="154" t="str">
        <v>USAP Vessel</v>
      </c>
      <c r="W14" s="155" t="str">
        <v>-</v>
      </c>
      <c r="X14" s="155" t="str">
        <v>-</v>
      </c>
      <c r="Y14" s="104">
        <v>44598</v>
      </c>
      <c r="Z14" s="157" t="str">
        <v/>
      </c>
      <c r="AA14" s="163" t="str">
        <v>LC-130/SPoT</v>
      </c>
      <c r="AB14" s="156">
        <v>44910</v>
      </c>
      <c r="AC14" s="147" t="str">
        <v>No*</v>
      </c>
      <c r="AD14" s="147" t="str">
        <v>FY22 inter</v>
      </c>
      <c r="AE14" s="147" t="str">
        <v>FY23 intra</v>
      </c>
      <c r="AF14" s="147" t="str">
        <v>D. Gibson</v>
      </c>
      <c r="AG14" s="147">
        <v>44477</v>
      </c>
      <c r="AH14" s="147" t="str">
        <v>I. McEwen</v>
      </c>
      <c r="AI14" s="147">
        <v>44477</v>
      </c>
      <c r="AJ14" s="147" t="str">
        <v>*While this shipment is not on the critical path additional ASC crane support will be required to overcome delayed arrival or sleds furnished from the South Pole inventory</v>
      </c>
      <c r="AK14" s="147" t="str">
        <v/>
      </c>
    </row>
    <row r="15" spans="1:40" ht="47.25">
      <c r="A15" s="10">
        <v>1.2</v>
      </c>
      <c r="B15" s="50" t="str">
        <v/>
      </c>
      <c r="C15" s="14" t="str">
        <v>Generator Intake Hood - currently staged in Pt. Hueneme</v>
      </c>
      <c r="D15" s="14" t="str">
        <v>Light weight large volume sheet metal stacks for generator ventilation</v>
      </c>
      <c r="E15" s="4">
        <v>174</v>
      </c>
      <c r="F15" s="4">
        <v>53</v>
      </c>
      <c r="G15" s="4">
        <v>96</v>
      </c>
      <c r="H15" s="4">
        <v>3</v>
      </c>
      <c r="I15" s="22">
        <v>1537</v>
      </c>
      <c r="J15" s="22">
        <v>586.66666666666663</v>
      </c>
      <c r="K15" s="4">
        <v>1760</v>
      </c>
      <c r="L15" s="22" t="str">
        <v>actual</v>
      </c>
      <c r="M15" s="168" t="str">
        <v/>
      </c>
      <c r="N15" s="163" t="str">
        <v xml:space="preserve"> U. Wisc. Madison</v>
      </c>
      <c r="O15" s="156" t="str">
        <v/>
      </c>
      <c r="P15" s="151" t="str">
        <v>Already at PTH</v>
      </c>
      <c r="Q15" s="98">
        <v>44159</v>
      </c>
      <c r="R15" s="151" t="str">
        <v>Truck</v>
      </c>
      <c r="S15" s="152" t="str">
        <v>PTH - MCM</v>
      </c>
      <c r="T15" s="12" t="str">
        <v/>
      </c>
      <c r="U15" s="153" t="str">
        <v>USAP Vessel</v>
      </c>
      <c r="V15" s="154" t="str">
        <v>USAP Vessel</v>
      </c>
      <c r="W15" s="155" t="str">
        <v>-</v>
      </c>
      <c r="X15" s="155" t="str">
        <v>-</v>
      </c>
      <c r="Y15" s="104">
        <v>44963</v>
      </c>
      <c r="Z15" s="157" t="str">
        <v/>
      </c>
      <c r="AA15" s="147" t="str">
        <v>LC-130/SPoT</v>
      </c>
      <c r="AB15" s="156">
        <v>45292</v>
      </c>
      <c r="AC15" s="147" t="str">
        <v>Yes</v>
      </c>
      <c r="AD15" s="147" t="str">
        <v>FY23 inter</v>
      </c>
      <c r="AE15" s="147" t="str">
        <v>FY24 intra</v>
      </c>
      <c r="AF15" s="61" t="str">
        <v>D. Gibson</v>
      </c>
      <c r="AG15" s="322">
        <v>44477</v>
      </c>
      <c r="AH15" s="61" t="str">
        <v>I. McEwen</v>
      </c>
      <c r="AI15" s="322">
        <v>44477</v>
      </c>
      <c r="AJ15" s="147" t="str">
        <v/>
      </c>
      <c r="AK15" s="147" t="str">
        <v/>
      </c>
    </row>
    <row r="16" spans="1:40" ht="47.25">
      <c r="A16" s="10">
        <v>1.2</v>
      </c>
      <c r="B16" s="50" t="str">
        <v/>
      </c>
      <c r="C16" s="14" t="str">
        <v>Generator Discharge Hoods - currently staged in Pt. Hueneme</v>
      </c>
      <c r="D16" s="14" t="str">
        <v>Light weight large volume sheet metal stacks for generator ventilation</v>
      </c>
      <c r="E16" s="4">
        <v>108</v>
      </c>
      <c r="F16" s="4">
        <v>53</v>
      </c>
      <c r="G16" s="4">
        <v>60</v>
      </c>
      <c r="H16" s="4">
        <v>2</v>
      </c>
      <c r="I16" s="22">
        <v>397.5</v>
      </c>
      <c r="J16" s="22">
        <v>1210</v>
      </c>
      <c r="K16" s="4">
        <v>2420</v>
      </c>
      <c r="L16" s="22" t="str">
        <v>actual</v>
      </c>
      <c r="M16" s="168" t="str">
        <v/>
      </c>
      <c r="N16" s="163" t="str">
        <v xml:space="preserve"> U. Wisc. Madison</v>
      </c>
      <c r="O16" s="156" t="str">
        <v/>
      </c>
      <c r="P16" s="151" t="str">
        <v>Already at PTH</v>
      </c>
      <c r="Q16" s="98">
        <v>44159</v>
      </c>
      <c r="R16" s="151" t="str">
        <v>Truck</v>
      </c>
      <c r="S16" s="152" t="str">
        <v>PTH - MCM</v>
      </c>
      <c r="T16" s="12" t="str">
        <v/>
      </c>
      <c r="U16" s="153" t="str">
        <v>USAP Vessel</v>
      </c>
      <c r="V16" s="154" t="str">
        <v>USAP Vessel</v>
      </c>
      <c r="W16" s="155" t="str">
        <v>-</v>
      </c>
      <c r="X16" s="155" t="str">
        <v>-</v>
      </c>
      <c r="Y16" s="104">
        <v>44963</v>
      </c>
      <c r="Z16" s="157" t="str">
        <v/>
      </c>
      <c r="AA16" s="147" t="str">
        <v>LC-130/SPoT</v>
      </c>
      <c r="AB16" s="156">
        <v>45292</v>
      </c>
      <c r="AC16" s="147" t="str">
        <v>Yes</v>
      </c>
      <c r="AD16" s="147" t="str">
        <v>FY23 inter</v>
      </c>
      <c r="AE16" s="147" t="str">
        <v>FY24 intra</v>
      </c>
      <c r="AF16" s="61" t="str">
        <v>D. Gibson</v>
      </c>
      <c r="AG16" s="322">
        <v>44477</v>
      </c>
      <c r="AH16" s="61" t="str">
        <v>I. McEwen</v>
      </c>
      <c r="AI16" s="322">
        <v>44477</v>
      </c>
      <c r="AJ16" s="147" t="str">
        <v/>
      </c>
      <c r="AK16" s="147" t="str">
        <v/>
      </c>
    </row>
    <row r="17" spans="1:40" ht="34.35" customHeight="1">
      <c r="A17" s="10">
        <v>1.2</v>
      </c>
      <c r="B17" s="50" t="str">
        <v/>
      </c>
      <c r="C17" s="17" t="str">
        <v>Drill Hose  - currently staged in Pt. Hueneme</v>
      </c>
      <c r="D17" s="14" t="str">
        <v>Drill hose - 9 Spools - 348 cf / 3532 lbs each - Shipped from Italy</v>
      </c>
      <c r="E17" s="4">
        <v>92</v>
      </c>
      <c r="F17" s="4">
        <v>92</v>
      </c>
      <c r="G17" s="4">
        <v>70.5</v>
      </c>
      <c r="H17" s="4">
        <v>9</v>
      </c>
      <c r="I17" s="22">
        <v>3107.875</v>
      </c>
      <c r="J17" s="22">
        <v>3531.5555555555557</v>
      </c>
      <c r="K17" s="4">
        <v>31784</v>
      </c>
      <c r="L17" s="22" t="str">
        <v>actual</v>
      </c>
      <c r="M17" s="168" t="str">
        <v/>
      </c>
      <c r="N17" s="163" t="str">
        <v xml:space="preserve"> U. Wisc. Madison</v>
      </c>
      <c r="O17" s="156" t="str">
        <v/>
      </c>
      <c r="P17" s="151" t="str">
        <v>Already at PTH</v>
      </c>
      <c r="Q17" s="98">
        <v>44058</v>
      </c>
      <c r="R17" s="151" t="str">
        <v>Truck</v>
      </c>
      <c r="S17" s="152" t="str">
        <v>PTH - MCM</v>
      </c>
      <c r="T17" s="12" t="str">
        <v/>
      </c>
      <c r="U17" s="153" t="str">
        <v>USAP Vessel</v>
      </c>
      <c r="V17" s="154" t="str">
        <v>USAP Vessel</v>
      </c>
      <c r="W17" s="155" t="str">
        <v>-</v>
      </c>
      <c r="X17" s="155" t="str">
        <v>-</v>
      </c>
      <c r="Y17" s="104">
        <v>44963</v>
      </c>
      <c r="Z17" s="157" t="str">
        <v/>
      </c>
      <c r="AA17" s="163" t="str">
        <v>LC-130/SPoT</v>
      </c>
      <c r="AB17" s="156">
        <v>45292</v>
      </c>
      <c r="AC17" s="147" t="str">
        <v>Yes</v>
      </c>
      <c r="AD17" s="147" t="str">
        <v>FY23 inter</v>
      </c>
      <c r="AE17" s="147" t="str">
        <v>FY24 intra</v>
      </c>
      <c r="AF17" s="61" t="str">
        <v>D. Gibson</v>
      </c>
      <c r="AG17" s="322">
        <v>44477</v>
      </c>
      <c r="AH17" s="61" t="str">
        <v>I. McEwen</v>
      </c>
      <c r="AI17" s="322">
        <v>44477</v>
      </c>
      <c r="AJ17" s="147" t="str">
        <v>Hose to be installed on Main Supply Hose Reel upon arrival at Pole</v>
      </c>
      <c r="AK17" s="147" t="str">
        <v/>
      </c>
    </row>
    <row r="18" spans="1:40" ht="34.35" customHeight="1">
      <c r="A18" s="10">
        <v>1.2</v>
      </c>
      <c r="B18" s="50" t="str">
        <v/>
      </c>
      <c r="C18" s="17" t="str">
        <v>Drill Hose  - currently staged in Pt. Hueneme</v>
      </c>
      <c r="D18" s="14" t="str">
        <v>Drill hose - 3 Spools - 348 cf / 5001 lbs each - Shipped from PSL</v>
      </c>
      <c r="E18" s="4">
        <v>92</v>
      </c>
      <c r="F18" s="4">
        <v>92</v>
      </c>
      <c r="G18" s="4">
        <v>70.5</v>
      </c>
      <c r="H18" s="4">
        <v>3</v>
      </c>
      <c r="I18" s="22">
        <v>1035.9583333333335</v>
      </c>
      <c r="J18" s="22">
        <v>5001</v>
      </c>
      <c r="K18" s="4">
        <v>15003</v>
      </c>
      <c r="L18" s="22" t="str">
        <v>actual</v>
      </c>
      <c r="M18" s="168" t="str">
        <v/>
      </c>
      <c r="N18" s="163" t="str">
        <v xml:space="preserve"> U. Wisc. Madison</v>
      </c>
      <c r="O18" s="156" t="str">
        <v/>
      </c>
      <c r="P18" s="151" t="str">
        <v>Already at PTH</v>
      </c>
      <c r="Q18" s="98">
        <v>44211</v>
      </c>
      <c r="R18" s="151" t="str">
        <v>Truck</v>
      </c>
      <c r="S18" s="152" t="str">
        <v>PTH - MCM</v>
      </c>
      <c r="T18" s="12" t="str">
        <v/>
      </c>
      <c r="U18" s="153" t="str">
        <v>USAP Vessel</v>
      </c>
      <c r="V18" s="154" t="str">
        <v>USAP Vessel</v>
      </c>
      <c r="W18" s="155" t="str">
        <v>-</v>
      </c>
      <c r="X18" s="155" t="str">
        <v>-</v>
      </c>
      <c r="Y18" s="104">
        <v>44963</v>
      </c>
      <c r="Z18" s="157" t="str">
        <v/>
      </c>
      <c r="AA18" s="163" t="str">
        <v>LC-130/SPoT</v>
      </c>
      <c r="AB18" s="156">
        <v>45292</v>
      </c>
      <c r="AC18" s="147" t="str">
        <v>Yes</v>
      </c>
      <c r="AD18" s="147" t="str">
        <v>FY23 inter</v>
      </c>
      <c r="AE18" s="147" t="str">
        <v>FY24 intra</v>
      </c>
      <c r="AF18" s="61" t="str">
        <v>D. Gibson</v>
      </c>
      <c r="AG18" s="322">
        <v>44477</v>
      </c>
      <c r="AH18" s="61" t="str">
        <v>I. McEwen</v>
      </c>
      <c r="AI18" s="322">
        <v>44477</v>
      </c>
      <c r="AJ18" s="147" t="str">
        <v>Hose to be installed on Main Supply Hose Reel upon arrival at Pole</v>
      </c>
      <c r="AK18" s="147" t="str">
        <v/>
      </c>
    </row>
    <row r="19" spans="1:40" s="95" customFormat="1" ht="53.1" hidden="1" customHeight="1" thickBot="1">
      <c r="A19" s="53" t="str">
        <v/>
      </c>
      <c r="B19" s="53" t="str">
        <v/>
      </c>
      <c r="C19" s="54" t="str">
        <v>Pt. Hueneme totals:</v>
      </c>
      <c r="D19" s="62" t="str">
        <v/>
      </c>
      <c r="E19" s="63" t="str">
        <v/>
      </c>
      <c r="F19" s="64" t="str">
        <v/>
      </c>
      <c r="G19" s="44" t="str">
        <v>TEU=&gt;</v>
      </c>
      <c r="H19" s="63">
        <v>7.7293417366946793</v>
      </c>
      <c r="I19" s="57">
        <v>7358.3333333333339</v>
      </c>
      <c r="J19" s="57" t="str">
        <v/>
      </c>
      <c r="K19" s="58">
        <v>55222</v>
      </c>
      <c r="L19" s="58" t="str">
        <v/>
      </c>
      <c r="M19" s="58" t="str">
        <v/>
      </c>
      <c r="N19" s="58" t="str">
        <v/>
      </c>
      <c r="O19" s="77" t="str">
        <v/>
      </c>
      <c r="P19" s="59" t="str">
        <v/>
      </c>
      <c r="Q19" s="77" t="str">
        <v/>
      </c>
      <c r="R19" s="60" t="str">
        <v/>
      </c>
      <c r="S19" s="59" t="str">
        <v/>
      </c>
      <c r="T19" s="60" t="str">
        <v/>
      </c>
      <c r="U19" s="60" t="str">
        <v/>
      </c>
      <c r="V19" s="59" t="str">
        <v/>
      </c>
      <c r="W19" s="60" t="str">
        <v/>
      </c>
      <c r="X19" s="60" t="str">
        <v/>
      </c>
      <c r="Y19" s="77" t="str">
        <v/>
      </c>
      <c r="Z19" s="60" t="str">
        <v/>
      </c>
      <c r="AA19" s="60" t="str">
        <v/>
      </c>
      <c r="AB19" s="77" t="str">
        <v/>
      </c>
      <c r="AC19" s="59" t="str">
        <v/>
      </c>
      <c r="AD19" s="77" t="str">
        <v/>
      </c>
      <c r="AE19" s="59" t="str">
        <v/>
      </c>
      <c r="AF19" s="59" t="str">
        <v/>
      </c>
      <c r="AG19" s="59" t="str">
        <v/>
      </c>
      <c r="AH19" s="59" t="str">
        <v/>
      </c>
      <c r="AI19" s="59" t="str">
        <v/>
      </c>
      <c r="AJ19" s="59" t="str">
        <v/>
      </c>
      <c r="AK19" s="59" t="str">
        <v/>
      </c>
      <c r="AL19" s="11"/>
      <c r="AM19" s="11"/>
      <c r="AN19" s="11"/>
    </row>
    <row r="20" spans="1:40" ht="39.75" hidden="1" customHeight="1" thickTop="1">
      <c r="A20" s="24">
        <v>1.2</v>
      </c>
      <c r="B20" s="50" t="str">
        <v/>
      </c>
      <c r="C20" s="17" t="str">
        <v>8' Refit Container</v>
      </c>
      <c r="D20" s="17" t="str">
        <v>Priority refit materials including tools, flowmeter assemblies, motor drive installation kits, hardware, fittings, sensors, &amp; consumables</v>
      </c>
      <c r="E20" s="22">
        <v>96</v>
      </c>
      <c r="F20" s="22">
        <v>86</v>
      </c>
      <c r="G20" s="22">
        <v>96</v>
      </c>
      <c r="H20" s="22">
        <v>1</v>
      </c>
      <c r="I20" s="22">
        <v>458.66666666666669</v>
      </c>
      <c r="J20" s="22">
        <v>5600</v>
      </c>
      <c r="K20" s="4">
        <v>5600</v>
      </c>
      <c r="L20" s="158" t="str">
        <v>estimated</v>
      </c>
      <c r="M20" s="158" t="str">
        <v/>
      </c>
      <c r="N20" s="157" t="str">
        <v xml:space="preserve"> U. Wisc. Madison</v>
      </c>
      <c r="O20" s="162" t="str">
        <v/>
      </c>
      <c r="P20" s="160" t="str">
        <v>UWM - PTH</v>
      </c>
      <c r="Q20" s="169">
        <v>44515</v>
      </c>
      <c r="R20" s="151" t="str">
        <v xml:space="preserve"> Truck</v>
      </c>
      <c r="S20" s="152" t="str">
        <v>PTH - MCM</v>
      </c>
      <c r="T20" s="161" t="str">
        <v/>
      </c>
      <c r="U20" s="47" t="str">
        <v>USAP Vessel</v>
      </c>
      <c r="V20" s="154" t="str">
        <v>USAP Vessel</v>
      </c>
      <c r="W20" s="155" t="str">
        <v/>
      </c>
      <c r="X20" s="155" t="str">
        <v>-</v>
      </c>
      <c r="Y20" s="104">
        <v>44598</v>
      </c>
      <c r="Z20" s="157" t="str">
        <v/>
      </c>
      <c r="AA20" s="147" t="str">
        <v>LC-130</v>
      </c>
      <c r="AB20" s="156">
        <v>44880</v>
      </c>
      <c r="AC20" s="147" t="str">
        <v>Yes</v>
      </c>
      <c r="AD20" s="147" t="str">
        <v>FY22 inter</v>
      </c>
      <c r="AE20" s="147" t="str">
        <v>FY23 intra</v>
      </c>
      <c r="AF20" s="61" t="str">
        <v>D. Gibson</v>
      </c>
      <c r="AG20" s="147">
        <v>44477</v>
      </c>
      <c r="AH20" s="61" t="str">
        <v>I. McEwen</v>
      </c>
      <c r="AI20" s="61">
        <v>44477</v>
      </c>
      <c r="AJ20" s="147" t="str">
        <v>8' container moves with contents by LC130 or is broken down for movement by Basler</v>
      </c>
      <c r="AK20" s="61" t="str">
        <v/>
      </c>
    </row>
    <row r="21" spans="1:40" ht="47.25" hidden="1" customHeight="1">
      <c r="A21" s="24">
        <v>1.2</v>
      </c>
      <c r="B21" s="50" t="str">
        <v/>
      </c>
      <c r="C21" s="17" t="str">
        <v>20' Refit Container A</v>
      </c>
      <c r="D21" s="17" t="str">
        <v>Refit materials incl. submersible pumps, hardware, filtration components, fall arrest towers, tools, &amp; hose crimper</v>
      </c>
      <c r="E21" s="22">
        <v>240</v>
      </c>
      <c r="F21" s="22">
        <v>96</v>
      </c>
      <c r="G21" s="22">
        <v>102</v>
      </c>
      <c r="H21" s="22">
        <v>1</v>
      </c>
      <c r="I21" s="22">
        <v>1360</v>
      </c>
      <c r="J21" s="22">
        <v>17500</v>
      </c>
      <c r="K21" s="4">
        <v>17500</v>
      </c>
      <c r="L21" s="158" t="str">
        <v>estimated</v>
      </c>
      <c r="M21" s="158" t="str">
        <v/>
      </c>
      <c r="N21" s="157" t="str">
        <v xml:space="preserve"> U. Wisc. Madison</v>
      </c>
      <c r="O21" s="162" t="str">
        <v/>
      </c>
      <c r="P21" s="160" t="str">
        <v>UWM - PTH</v>
      </c>
      <c r="Q21" s="169">
        <v>44515</v>
      </c>
      <c r="R21" s="151" t="str">
        <v xml:space="preserve"> Truck</v>
      </c>
      <c r="S21" s="152" t="str">
        <v>PTH - MCM</v>
      </c>
      <c r="T21" s="161" t="str">
        <v/>
      </c>
      <c r="U21" s="47" t="str">
        <v>USAP Vessel</v>
      </c>
      <c r="V21" s="154" t="str">
        <v>USAP Vessel</v>
      </c>
      <c r="W21" s="155" t="str">
        <v/>
      </c>
      <c r="X21" s="155" t="str">
        <v>-</v>
      </c>
      <c r="Y21" s="104">
        <v>44598</v>
      </c>
      <c r="Z21" s="157" t="str">
        <v/>
      </c>
      <c r="AA21" s="147" t="str">
        <v>LC-130/SPoT</v>
      </c>
      <c r="AB21" s="156">
        <v>44896</v>
      </c>
      <c r="AC21" s="147" t="str">
        <v>Yes</v>
      </c>
      <c r="AD21" s="147" t="str">
        <v>FY22 inter</v>
      </c>
      <c r="AE21" s="147" t="str">
        <v>FY23 intra</v>
      </c>
      <c r="AF21" s="147" t="str">
        <v>D. Gibson</v>
      </c>
      <c r="AG21" s="147">
        <v>44477</v>
      </c>
      <c r="AH21" s="147" t="str">
        <v>I. McEwen</v>
      </c>
      <c r="AI21" s="147">
        <v>44477</v>
      </c>
      <c r="AJ21" s="147" t="str">
        <v>For air shipment container contents will need to be unloaded and palletized</v>
      </c>
      <c r="AK21" s="147" t="str">
        <v/>
      </c>
    </row>
    <row r="22" spans="1:40" ht="47.25" hidden="1">
      <c r="A22" s="24">
        <v>1.2</v>
      </c>
      <c r="B22" s="50" t="str">
        <v/>
      </c>
      <c r="C22" s="17" t="str">
        <v>20' Refit Container B</v>
      </c>
      <c r="D22" s="17" t="str">
        <v>Bulky materials incl. cable trays, vertical turbine pumps, vertical turbine pump motors, ladders, water tank doghouse/railing materials, 287 forks, generator parts, TU20 shaft, &amp; drill weight stack</v>
      </c>
      <c r="E22" s="22">
        <v>240</v>
      </c>
      <c r="F22" s="22">
        <v>96</v>
      </c>
      <c r="G22" s="22">
        <v>102</v>
      </c>
      <c r="H22" s="22">
        <v>1</v>
      </c>
      <c r="I22" s="22">
        <v>1360</v>
      </c>
      <c r="J22" s="22">
        <v>15500</v>
      </c>
      <c r="K22" s="4">
        <v>15500</v>
      </c>
      <c r="L22" s="22" t="str">
        <v>estimated</v>
      </c>
      <c r="M22" s="158" t="str">
        <v/>
      </c>
      <c r="N22" s="157" t="str">
        <v xml:space="preserve"> U. Wisc. Madison</v>
      </c>
      <c r="O22" s="162" t="str">
        <v/>
      </c>
      <c r="P22" s="160" t="str">
        <v>UWM - PTH</v>
      </c>
      <c r="Q22" s="169">
        <v>44515</v>
      </c>
      <c r="R22" s="151" t="str">
        <v>Truck</v>
      </c>
      <c r="S22" s="152" t="str">
        <v>PTH - MCM</v>
      </c>
      <c r="T22" s="153" t="str">
        <v/>
      </c>
      <c r="U22" s="47" t="str">
        <v>USAP Vessel</v>
      </c>
      <c r="V22" s="154" t="str">
        <v>USAP Vessel</v>
      </c>
      <c r="W22" s="155" t="str">
        <v/>
      </c>
      <c r="X22" s="155" t="str">
        <v>-</v>
      </c>
      <c r="Y22" s="104">
        <v>44598</v>
      </c>
      <c r="Z22" s="157" t="str">
        <v/>
      </c>
      <c r="AA22" s="147" t="str">
        <v>LC-130/SPoT</v>
      </c>
      <c r="AB22" s="156">
        <v>44910</v>
      </c>
      <c r="AC22" s="147" t="str">
        <v>Yes</v>
      </c>
      <c r="AD22" s="147" t="str">
        <v>FY22 inter</v>
      </c>
      <c r="AE22" s="147" t="str">
        <v>FY23 intra</v>
      </c>
      <c r="AF22" s="147" t="str">
        <v>D. Gibson</v>
      </c>
      <c r="AG22" s="147">
        <v>44477</v>
      </c>
      <c r="AH22" s="147" t="str">
        <v>I. McEwen</v>
      </c>
      <c r="AI22" s="147">
        <v>44477</v>
      </c>
      <c r="AJ22" s="147" t="str">
        <v>For air shipment container contents will need to be unloaded and palletized</v>
      </c>
      <c r="AK22" s="147" t="str">
        <v/>
      </c>
    </row>
    <row r="23" spans="1:40" ht="79.5" hidden="1" customHeight="1">
      <c r="A23" s="24">
        <v>1.2</v>
      </c>
      <c r="B23" s="50" t="str">
        <v/>
      </c>
      <c r="C23" s="17" t="str">
        <v>ARA Trailer</v>
      </c>
      <c r="D23" s="1" t="str">
        <v>Enclosed trailer on skis housing 35kw generator</v>
      </c>
      <c r="E23" s="158">
        <v>192</v>
      </c>
      <c r="F23" s="158">
        <v>96</v>
      </c>
      <c r="G23" s="158">
        <v>88</v>
      </c>
      <c r="H23" s="22">
        <v>1</v>
      </c>
      <c r="I23" s="22">
        <v>938.66666666666663</v>
      </c>
      <c r="J23" s="22">
        <v>4860</v>
      </c>
      <c r="K23" s="4">
        <v>4860</v>
      </c>
      <c r="L23" s="22" t="str">
        <v>actual</v>
      </c>
      <c r="M23" s="22" t="str">
        <v>FLAMMABLE liquid power engine</v>
      </c>
      <c r="N23" s="24" t="str">
        <v xml:space="preserve"> U. Wisc. Madison</v>
      </c>
      <c r="O23" s="100" t="str">
        <v/>
      </c>
      <c r="P23" s="160" t="str">
        <v>UWM - PTH</v>
      </c>
      <c r="Q23" s="169">
        <v>44515</v>
      </c>
      <c r="R23" s="151" t="str">
        <v xml:space="preserve"> Truck</v>
      </c>
      <c r="S23" s="152" t="str">
        <v>PTH - MCM</v>
      </c>
      <c r="T23" s="161" t="str">
        <v/>
      </c>
      <c r="U23" s="153" t="str">
        <v>USAP Vessel</v>
      </c>
      <c r="V23" s="154" t="str">
        <v>USAP Vessel</v>
      </c>
      <c r="W23" s="155" t="str">
        <v/>
      </c>
      <c r="X23" s="155" t="str">
        <v>-</v>
      </c>
      <c r="Y23" s="104">
        <v>44598</v>
      </c>
      <c r="Z23" s="157" t="str">
        <v/>
      </c>
      <c r="AA23" s="147" t="str">
        <v>LC-130/SPoT</v>
      </c>
      <c r="AB23" s="156">
        <v>44910</v>
      </c>
      <c r="AC23" s="147" t="str">
        <v>Yes*</v>
      </c>
      <c r="AD23" s="147" t="str">
        <v>FY22 inter</v>
      </c>
      <c r="AE23" s="147" t="str">
        <v>FY23 intra</v>
      </c>
      <c r="AF23" s="61" t="str">
        <v>D. Gibson</v>
      </c>
      <c r="AG23" s="147">
        <v>44477</v>
      </c>
      <c r="AH23" s="61" t="str">
        <v>I. McEwen</v>
      </c>
      <c r="AI23" s="61">
        <v>44477</v>
      </c>
      <c r="AJ23" s="147" t="str">
        <v>*If this shipment is delayed 480 volt power generation support will be required in FW YR 1 by the contractor. Aside from the CRREL generator (far larger than required with high fuel burn rate) the capacity does not currently exist at the Pole.</v>
      </c>
      <c r="AK23" s="61" t="str">
        <v/>
      </c>
    </row>
    <row r="24" spans="1:40" ht="36.75" hidden="1" customHeight="1">
      <c r="A24" s="24">
        <v>1.2</v>
      </c>
      <c r="B24" s="50" t="str">
        <v/>
      </c>
      <c r="C24" s="17" t="str">
        <v>Return Water Cable Reel (RWCR)</v>
      </c>
      <c r="D24" s="17" t="str">
        <v>Smaller reel - can fit in 20' container. Required onsite in FY23 for final integration and pre-drill activites</v>
      </c>
      <c r="E24" s="158">
        <v>112</v>
      </c>
      <c r="F24" s="158">
        <v>80</v>
      </c>
      <c r="G24" s="158">
        <v>80</v>
      </c>
      <c r="H24" s="22">
        <v>1</v>
      </c>
      <c r="I24" s="22">
        <v>414.81481481481484</v>
      </c>
      <c r="J24" s="22">
        <v>4000</v>
      </c>
      <c r="K24" s="4">
        <v>4000</v>
      </c>
      <c r="L24" s="158" t="str">
        <v>actual</v>
      </c>
      <c r="M24" s="158" t="str">
        <v/>
      </c>
      <c r="N24" s="157" t="str">
        <v xml:space="preserve"> U. Wisc. Madison</v>
      </c>
      <c r="O24" s="162" t="str">
        <v/>
      </c>
      <c r="P24" s="160" t="str">
        <v>UWM - PTH</v>
      </c>
      <c r="Q24" s="169">
        <v>44515</v>
      </c>
      <c r="R24" s="151" t="str">
        <v xml:space="preserve"> Truck</v>
      </c>
      <c r="S24" s="152" t="str">
        <v>PTH - MCM</v>
      </c>
      <c r="T24" s="161" t="str">
        <v/>
      </c>
      <c r="U24" s="47" t="str">
        <v>USAP Vessel</v>
      </c>
      <c r="V24" s="154" t="str">
        <v>USAP Vessel</v>
      </c>
      <c r="W24" s="155" t="str">
        <v/>
      </c>
      <c r="X24" s="155" t="str">
        <v>-</v>
      </c>
      <c r="Y24" s="104">
        <v>44598</v>
      </c>
      <c r="Z24" s="157" t="str">
        <v/>
      </c>
      <c r="AA24" s="147" t="str">
        <v>LC-130/SPoT</v>
      </c>
      <c r="AB24" s="156">
        <v>44927</v>
      </c>
      <c r="AC24" s="147" t="str">
        <v>Yes</v>
      </c>
      <c r="AD24" s="147" t="str">
        <v>FY22 inter</v>
      </c>
      <c r="AE24" s="147" t="str">
        <v>FY23 intra</v>
      </c>
      <c r="AF24" s="61" t="str">
        <v>D. Gibson</v>
      </c>
      <c r="AG24" s="147">
        <v>44477</v>
      </c>
      <c r="AH24" s="61" t="str">
        <v>I. McEwen</v>
      </c>
      <c r="AI24" s="61">
        <v>44477</v>
      </c>
      <c r="AJ24" s="147" t="str">
        <v>Weight from Gen 1 shipment information see picture</v>
      </c>
      <c r="AK24" s="61" t="str">
        <v/>
      </c>
    </row>
    <row r="25" spans="1:40" ht="27.75" hidden="1" customHeight="1">
      <c r="A25" s="24">
        <v>1.2</v>
      </c>
      <c r="B25" s="50" t="str">
        <v/>
      </c>
      <c r="C25" s="17" t="str">
        <v>Main Cable Reel  (MCR)</v>
      </c>
      <c r="D25" s="17" t="str">
        <v xml:space="preserve">Required onsite in FY23 for final integration and pre-drill activites. Large cable reel - will require flat rack on vessel             </v>
      </c>
      <c r="E25" s="158">
        <v>140</v>
      </c>
      <c r="F25" s="158">
        <v>96</v>
      </c>
      <c r="G25" s="158">
        <v>95</v>
      </c>
      <c r="H25" s="22">
        <v>1</v>
      </c>
      <c r="I25" s="22">
        <v>738.88888888888891</v>
      </c>
      <c r="J25" s="22">
        <v>12500</v>
      </c>
      <c r="K25" s="4">
        <v>12500</v>
      </c>
      <c r="L25" s="158" t="str">
        <v>actual</v>
      </c>
      <c r="M25" s="158" t="str">
        <v/>
      </c>
      <c r="N25" s="157" t="str">
        <v xml:space="preserve"> U. Wisc. Madison</v>
      </c>
      <c r="O25" s="162" t="str">
        <v/>
      </c>
      <c r="P25" s="160" t="str">
        <v>UWM - PTH</v>
      </c>
      <c r="Q25" s="169">
        <v>44515</v>
      </c>
      <c r="R25" s="151" t="str">
        <v xml:space="preserve"> Truck</v>
      </c>
      <c r="S25" s="152" t="str">
        <v>PTH - MCM</v>
      </c>
      <c r="T25" s="161" t="str">
        <v/>
      </c>
      <c r="U25" s="47" t="str">
        <v>USAP Vessel</v>
      </c>
      <c r="V25" s="154" t="str">
        <v>USAP Vessel</v>
      </c>
      <c r="W25" s="155" t="str">
        <v/>
      </c>
      <c r="X25" s="155" t="str">
        <v>-</v>
      </c>
      <c r="Y25" s="104">
        <v>44598</v>
      </c>
      <c r="Z25" s="157" t="str">
        <v/>
      </c>
      <c r="AA25" s="147" t="str">
        <v>LC-130/SPoT</v>
      </c>
      <c r="AB25" s="156">
        <v>44927</v>
      </c>
      <c r="AC25" s="147" t="str">
        <v>Yes</v>
      </c>
      <c r="AD25" s="147" t="str">
        <v>FY22 inter</v>
      </c>
      <c r="AE25" s="147" t="str">
        <v>FY23 intra</v>
      </c>
      <c r="AF25" s="61" t="str">
        <v>D. Gibson</v>
      </c>
      <c r="AG25" s="147">
        <v>44477</v>
      </c>
      <c r="AH25" s="61" t="str">
        <v>I. McEwen</v>
      </c>
      <c r="AI25" s="61">
        <v>44477</v>
      </c>
      <c r="AJ25" s="147" t="str">
        <v>Required onsite in FS Y1 for final integration and pre-drill activities</v>
      </c>
      <c r="AK25" s="61" t="str">
        <v/>
      </c>
    </row>
    <row r="26" spans="1:40" s="13" customFormat="1" ht="63">
      <c r="A26" s="24">
        <v>1.2</v>
      </c>
      <c r="B26" s="50" t="str">
        <v/>
      </c>
      <c r="C26" s="17" t="str">
        <v>Controls infrastructure - Motor drives, PLCs, electrical hardware, and motor drive mounting kits</v>
      </c>
      <c r="D26" s="17" t="str">
        <v>Components and equipment to support field season 1 controls system tasking - ComSur - Do Not Freeze</v>
      </c>
      <c r="E26" s="22">
        <v>96</v>
      </c>
      <c r="F26" s="22">
        <v>48</v>
      </c>
      <c r="G26" s="22">
        <v>48</v>
      </c>
      <c r="H26" s="22">
        <v>1</v>
      </c>
      <c r="I26" s="22">
        <v>128</v>
      </c>
      <c r="J26" s="22">
        <v>3000</v>
      </c>
      <c r="K26" s="4">
        <v>3000</v>
      </c>
      <c r="L26" s="158" t="str">
        <v>estimated</v>
      </c>
      <c r="M26" s="158" t="str">
        <v>DNF</v>
      </c>
      <c r="N26" s="157" t="str">
        <v xml:space="preserve"> U. Wisc. Madison</v>
      </c>
      <c r="O26" s="162" t="str">
        <v/>
      </c>
      <c r="P26" s="160" t="str">
        <v>UWM - PTH</v>
      </c>
      <c r="Q26" s="169">
        <v>44682</v>
      </c>
      <c r="R26" s="151" t="str">
        <v>Truck</v>
      </c>
      <c r="S26" s="152" t="str">
        <v>PTH - CHC</v>
      </c>
      <c r="T26" s="153" t="str">
        <v/>
      </c>
      <c r="U26" s="153" t="str">
        <v>ComSur</v>
      </c>
      <c r="V26" s="154" t="str">
        <v>CHC-MCM</v>
      </c>
      <c r="W26" s="155" t="str">
        <v/>
      </c>
      <c r="X26" s="155" t="str">
        <v>USAP Air</v>
      </c>
      <c r="Y26" s="162">
        <v>44866</v>
      </c>
      <c r="Z26" s="157" t="str">
        <v/>
      </c>
      <c r="AA26" s="157" t="str">
        <v>LC-130</v>
      </c>
      <c r="AB26" s="162">
        <v>44896</v>
      </c>
      <c r="AC26" s="159" t="str">
        <v>Yes</v>
      </c>
      <c r="AD26" s="147" t="str">
        <v>FY23 inter</v>
      </c>
      <c r="AE26" s="147" t="str">
        <v>FY23 intra</v>
      </c>
      <c r="AF26" s="65" t="str">
        <v>D. Gibson</v>
      </c>
      <c r="AG26" s="162">
        <v>44477</v>
      </c>
      <c r="AH26" s="65" t="str">
        <v>I. McEwen</v>
      </c>
      <c r="AI26" s="323">
        <v>44477</v>
      </c>
      <c r="AJ26" s="159" t="str">
        <v>Weight estimated</v>
      </c>
      <c r="AK26" s="65" t="str">
        <v/>
      </c>
    </row>
    <row r="27" spans="1:40" ht="31.5" hidden="1">
      <c r="A27" s="35">
        <v>1.4</v>
      </c>
      <c r="B27" s="51" t="str">
        <v/>
      </c>
      <c r="C27" s="21" t="str">
        <v>ICL power and timing electronics</v>
      </c>
      <c r="D27" s="20" t="str">
        <v>1 crate containing rackmount electronics for power and timing systems - Do Not Freeze</v>
      </c>
      <c r="E27" s="36">
        <v>96</v>
      </c>
      <c r="F27" s="36">
        <v>48</v>
      </c>
      <c r="G27" s="36">
        <v>48</v>
      </c>
      <c r="H27" s="23">
        <v>1</v>
      </c>
      <c r="I27" s="22">
        <v>128</v>
      </c>
      <c r="J27" s="22">
        <v>600</v>
      </c>
      <c r="K27" s="4">
        <v>600</v>
      </c>
      <c r="L27" s="36" t="str">
        <v>estimated</v>
      </c>
      <c r="M27" s="8" t="str">
        <v>DNF</v>
      </c>
      <c r="N27" s="163" t="str">
        <v xml:space="preserve"> U. Wisc. Madison</v>
      </c>
      <c r="O27" s="156">
        <v>45139</v>
      </c>
      <c r="P27" s="151" t="str">
        <v>UWM - PTH</v>
      </c>
      <c r="Q27" s="169">
        <v>45139</v>
      </c>
      <c r="R27" s="151" t="str">
        <v>Truck</v>
      </c>
      <c r="S27" s="152" t="str">
        <v>PTH - CHC</v>
      </c>
      <c r="T27" s="153" t="str">
        <v/>
      </c>
      <c r="U27" s="153" t="str">
        <v>ComSur</v>
      </c>
      <c r="V27" s="154" t="str">
        <v>CHC-MCM</v>
      </c>
      <c r="W27" s="155" t="str">
        <v/>
      </c>
      <c r="X27" s="155" t="str">
        <v>USAP Air</v>
      </c>
      <c r="Y27" s="156">
        <v>45231</v>
      </c>
      <c r="Z27" s="157" t="str">
        <v/>
      </c>
      <c r="AA27" s="147" t="str">
        <v>LC-130</v>
      </c>
      <c r="AB27" s="156">
        <v>45261</v>
      </c>
      <c r="AC27" s="147" t="str">
        <v>Yes</v>
      </c>
      <c r="AD27" s="147" t="str">
        <v>FY24 inter</v>
      </c>
      <c r="AE27" s="147" t="str">
        <v>FY24 intra</v>
      </c>
      <c r="AF27" s="147" t="str">
        <v>J. Kelley</v>
      </c>
      <c r="AG27" s="147">
        <v>44481</v>
      </c>
      <c r="AH27" s="147" t="str">
        <v>D. Tosi</v>
      </c>
      <c r="AI27" s="147">
        <v>44481</v>
      </c>
      <c r="AJ27" s="147" t="str">
        <v/>
      </c>
      <c r="AK27" s="147" t="str">
        <v/>
      </c>
    </row>
    <row r="28" spans="1:40" ht="33.75" hidden="1" customHeight="1">
      <c r="A28" s="35">
        <v>1.4</v>
      </c>
      <c r="B28" s="51" t="str">
        <v/>
      </c>
      <c r="C28" s="21" t="str">
        <v>ICL patch cables and patch panels</v>
      </c>
      <c r="D28" s="1" t="str">
        <v>Standard vessel shipping - can overwinter in McM if shipped earlier - Do Not  Deep Freeze</v>
      </c>
      <c r="E28" s="36">
        <v>96</v>
      </c>
      <c r="F28" s="36">
        <v>48</v>
      </c>
      <c r="G28" s="36">
        <v>48</v>
      </c>
      <c r="H28" s="23">
        <v>1</v>
      </c>
      <c r="I28" s="22">
        <v>128</v>
      </c>
      <c r="J28" s="22">
        <v>1200</v>
      </c>
      <c r="K28" s="4">
        <v>1200</v>
      </c>
      <c r="L28" s="36" t="str">
        <v>estimated</v>
      </c>
      <c r="M28" s="8" t="str">
        <v>DNDF [TBD]</v>
      </c>
      <c r="N28" s="163" t="str">
        <v xml:space="preserve"> U. Wisc. Madison</v>
      </c>
      <c r="O28" s="156">
        <v>45078</v>
      </c>
      <c r="P28" s="151" t="str">
        <v>UWM - PTH</v>
      </c>
      <c r="Q28" s="169">
        <v>45139</v>
      </c>
      <c r="R28" s="151" t="str">
        <v>Truck</v>
      </c>
      <c r="S28" s="152" t="str">
        <v>PTH - CHC</v>
      </c>
      <c r="T28" s="153" t="str">
        <v/>
      </c>
      <c r="U28" s="153" t="str">
        <v>ComSur</v>
      </c>
      <c r="V28" s="154" t="str">
        <v>CHC-MCM</v>
      </c>
      <c r="W28" s="155" t="str">
        <v/>
      </c>
      <c r="X28" s="155" t="str">
        <v>USAP Air</v>
      </c>
      <c r="Y28" s="156">
        <v>45231</v>
      </c>
      <c r="Z28" s="157" t="str">
        <v/>
      </c>
      <c r="AA28" s="163" t="str">
        <v>LC-130</v>
      </c>
      <c r="AB28" s="156">
        <v>45261</v>
      </c>
      <c r="AC28" s="147" t="str">
        <v>Yes</v>
      </c>
      <c r="AD28" s="147" t="str">
        <v>FY24 inter</v>
      </c>
      <c r="AE28" s="147" t="str">
        <v>FY24 intra</v>
      </c>
      <c r="AF28" s="147" t="str">
        <v>J. Kelley</v>
      </c>
      <c r="AG28" s="147">
        <v>44481</v>
      </c>
      <c r="AH28" s="147" t="str">
        <v>D. Tosi</v>
      </c>
      <c r="AI28" s="147">
        <v>44481</v>
      </c>
      <c r="AJ28" s="147" t="str">
        <v xml:space="preserve">(*) storage in McMurdo pending low temperature test </v>
      </c>
      <c r="AK28" s="147" t="str">
        <v/>
      </c>
    </row>
    <row r="29" spans="1:40" s="27" customFormat="1" ht="31.5">
      <c r="A29" s="10">
        <v>1.2</v>
      </c>
      <c r="B29" s="50" t="str">
        <v/>
      </c>
      <c r="C29" s="14" t="str">
        <v>ARA Drill System Components - Crate 1</v>
      </c>
      <c r="D29" s="14" t="str">
        <v>ARA (Antarctic Rodwell Appartus) - downhole pump controller, ePump controller, splash cam kit, and accessories - Do Not Freeze</v>
      </c>
      <c r="E29" s="4">
        <v>96</v>
      </c>
      <c r="F29" s="4">
        <v>48</v>
      </c>
      <c r="G29" s="4">
        <v>48</v>
      </c>
      <c r="H29" s="4">
        <v>1</v>
      </c>
      <c r="I29" s="22">
        <v>128</v>
      </c>
      <c r="J29" s="22">
        <v>1200</v>
      </c>
      <c r="K29" s="4">
        <v>1200</v>
      </c>
      <c r="L29" s="4" t="str">
        <v>estimated</v>
      </c>
      <c r="M29" s="4" t="str">
        <v>DNF</v>
      </c>
      <c r="N29" s="10" t="str">
        <v xml:space="preserve"> U. Wisc. Madison</v>
      </c>
      <c r="O29" s="78" t="str">
        <v/>
      </c>
      <c r="P29" s="102" t="str">
        <v>UWM - PTH</v>
      </c>
      <c r="Q29" s="99">
        <v>44682</v>
      </c>
      <c r="R29" s="103" t="str">
        <v xml:space="preserve"> Truck</v>
      </c>
      <c r="S29" s="152" t="str">
        <v>PTH - CHC</v>
      </c>
      <c r="T29" s="101" t="str">
        <v/>
      </c>
      <c r="U29" s="153" t="str">
        <v>ComSur</v>
      </c>
      <c r="V29" s="154" t="str">
        <v>CHC-MCM</v>
      </c>
      <c r="W29" s="79" t="str">
        <v/>
      </c>
      <c r="X29" s="155" t="str">
        <v>USAP Air</v>
      </c>
      <c r="Y29" s="162">
        <v>44866</v>
      </c>
      <c r="Z29" s="10" t="str">
        <v/>
      </c>
      <c r="AA29" s="10" t="str">
        <v xml:space="preserve">LC-130 </v>
      </c>
      <c r="AB29" s="78">
        <v>44896</v>
      </c>
      <c r="AC29" s="26" t="str">
        <v>Yes</v>
      </c>
      <c r="AD29" s="147" t="str">
        <v>FY23 inter</v>
      </c>
      <c r="AE29" s="147" t="str">
        <v>FY23 intra</v>
      </c>
      <c r="AF29" s="147" t="str">
        <v>D. Gibson</v>
      </c>
      <c r="AG29" s="78">
        <v>44477</v>
      </c>
      <c r="AH29" s="66" t="str">
        <v>I. McEwen</v>
      </c>
      <c r="AI29" s="324">
        <v>44477</v>
      </c>
      <c r="AJ29" s="66" t="str">
        <v/>
      </c>
      <c r="AK29" s="66" t="str">
        <v/>
      </c>
    </row>
    <row r="30" spans="1:40" s="27" customFormat="1" ht="31.5">
      <c r="A30" s="10">
        <v>1.2</v>
      </c>
      <c r="B30" s="50" t="str">
        <v/>
      </c>
      <c r="C30" s="14" t="str">
        <v>ARA Drill System Components - Crate 2</v>
      </c>
      <c r="D30" s="14" t="str">
        <v>ARA (Antarctic Rodwell Appartus) - new downhole pumps, spares, accessories and tools</v>
      </c>
      <c r="E30" s="4">
        <v>96</v>
      </c>
      <c r="F30" s="4">
        <v>48</v>
      </c>
      <c r="G30" s="4">
        <v>48</v>
      </c>
      <c r="H30" s="4">
        <v>1</v>
      </c>
      <c r="I30" s="22">
        <v>128</v>
      </c>
      <c r="J30" s="22">
        <v>1200</v>
      </c>
      <c r="K30" s="4">
        <v>1200</v>
      </c>
      <c r="L30" s="4" t="str">
        <v>estimated</v>
      </c>
      <c r="M30" s="4" t="str">
        <v/>
      </c>
      <c r="N30" s="10" t="str">
        <v xml:space="preserve"> U. Wisc. Madison</v>
      </c>
      <c r="O30" s="78" t="str">
        <v/>
      </c>
      <c r="P30" s="102" t="str">
        <v>UWM - PTH</v>
      </c>
      <c r="Q30" s="99">
        <v>44682</v>
      </c>
      <c r="R30" s="103" t="str">
        <v xml:space="preserve"> Truck</v>
      </c>
      <c r="S30" s="152" t="str">
        <v>PTH - CHC</v>
      </c>
      <c r="T30" s="101" t="str">
        <v/>
      </c>
      <c r="U30" s="153" t="str">
        <v>ComSur</v>
      </c>
      <c r="V30" s="154" t="str">
        <v>CHC-MCM</v>
      </c>
      <c r="W30" s="79" t="str">
        <v/>
      </c>
      <c r="X30" s="155" t="str">
        <v>USAP Air</v>
      </c>
      <c r="Y30" s="162">
        <v>44866</v>
      </c>
      <c r="Z30" s="10" t="str">
        <v/>
      </c>
      <c r="AA30" s="26" t="str">
        <v>LC-130/SPoT</v>
      </c>
      <c r="AB30" s="78">
        <v>44896</v>
      </c>
      <c r="AC30" s="26" t="str">
        <v>Yes</v>
      </c>
      <c r="AD30" s="147" t="str">
        <v>FY23 inter</v>
      </c>
      <c r="AE30" s="147" t="str">
        <v>FY23 intra</v>
      </c>
      <c r="AF30" s="147" t="str">
        <v>D. Gibson</v>
      </c>
      <c r="AG30" s="78">
        <v>44477</v>
      </c>
      <c r="AH30" s="66" t="str">
        <v>I. McEwen</v>
      </c>
      <c r="AI30" s="324">
        <v>44477</v>
      </c>
      <c r="AJ30" s="66" t="str">
        <v/>
      </c>
      <c r="AK30" s="66" t="str">
        <v/>
      </c>
    </row>
    <row r="31" spans="1:40" ht="41.1" hidden="1" customHeight="1">
      <c r="A31" s="10">
        <v>1.2</v>
      </c>
      <c r="B31" s="50" t="str">
        <v/>
      </c>
      <c r="C31" s="14" t="str">
        <v>Camp  Hose - currently staged at PSL</v>
      </c>
      <c r="D31" s="14" t="str">
        <v>Two spools of hose - 348 cf / 4990 lbs each. Required for SES set-up - no DNDF requirement.</v>
      </c>
      <c r="E31" s="4">
        <v>92</v>
      </c>
      <c r="F31" s="4">
        <v>92</v>
      </c>
      <c r="G31" s="4">
        <v>71</v>
      </c>
      <c r="H31" s="4">
        <v>2</v>
      </c>
      <c r="I31" s="22">
        <v>695.53703703703707</v>
      </c>
      <c r="J31" s="22">
        <v>4990</v>
      </c>
      <c r="K31" s="4">
        <v>9980</v>
      </c>
      <c r="L31" s="168" t="str">
        <v>actual</v>
      </c>
      <c r="M31" s="168" t="str">
        <v/>
      </c>
      <c r="N31" s="163" t="str">
        <v xml:space="preserve"> U. Wisc. Madison</v>
      </c>
      <c r="O31" s="156" t="str">
        <v/>
      </c>
      <c r="P31" s="151" t="str">
        <v>UWM-PTH</v>
      </c>
      <c r="Q31" s="99">
        <v>44880</v>
      </c>
      <c r="R31" s="151" t="str">
        <v>Truck</v>
      </c>
      <c r="S31" s="152" t="str">
        <v>PTH - MCM</v>
      </c>
      <c r="T31" s="12" t="str">
        <v/>
      </c>
      <c r="U31" s="153" t="str">
        <v>USAP Vessel</v>
      </c>
      <c r="V31" s="39" t="str">
        <v>USAP Vessel</v>
      </c>
      <c r="W31" s="155" t="str">
        <v/>
      </c>
      <c r="X31" s="155" t="str">
        <v>-</v>
      </c>
      <c r="Y31" s="104">
        <v>44598</v>
      </c>
      <c r="Z31" s="157" t="str">
        <v/>
      </c>
      <c r="AA31" s="147" t="str">
        <v>LC-130/SPoT</v>
      </c>
      <c r="AB31" s="156">
        <v>45261</v>
      </c>
      <c r="AC31" s="147" t="str">
        <v>Yes</v>
      </c>
      <c r="AD31" s="147" t="str">
        <v>FY22 inter</v>
      </c>
      <c r="AE31" s="147" t="str">
        <v>FY24 intra</v>
      </c>
      <c r="AF31" s="147" t="str">
        <v>D. Gibson</v>
      </c>
      <c r="AG31" s="147">
        <v>44477</v>
      </c>
      <c r="AH31" s="147" t="str">
        <v>I. McEwen</v>
      </c>
      <c r="AI31" s="147">
        <v>44477</v>
      </c>
      <c r="AJ31" s="147" t="str">
        <v/>
      </c>
      <c r="AK31" s="147" t="str">
        <v/>
      </c>
    </row>
    <row r="32" spans="1:40" ht="31.5">
      <c r="A32" s="25">
        <v>1.2</v>
      </c>
      <c r="B32" s="48" t="str">
        <v/>
      </c>
      <c r="C32" s="3" t="str">
        <v>Bull wheel</v>
      </c>
      <c r="D32" s="3" t="str">
        <v>Bull wheel assembly - used to install main cable on reel in event of main cable damage/failure</v>
      </c>
      <c r="E32" s="4">
        <v>88</v>
      </c>
      <c r="F32" s="4">
        <v>58</v>
      </c>
      <c r="G32" s="4">
        <v>97</v>
      </c>
      <c r="H32" s="23">
        <v>1</v>
      </c>
      <c r="I32" s="22">
        <v>286.50925925925924</v>
      </c>
      <c r="J32" s="22">
        <v>2880</v>
      </c>
      <c r="K32" s="4">
        <v>2880</v>
      </c>
      <c r="L32" s="23" t="str">
        <v>actual</v>
      </c>
      <c r="M32" s="6" t="str">
        <v/>
      </c>
      <c r="N32" s="163" t="str">
        <v xml:space="preserve"> U. Wisc. Madison</v>
      </c>
      <c r="O32" s="156" t="str">
        <v/>
      </c>
      <c r="P32" s="160" t="str">
        <v>UWM - PTH</v>
      </c>
      <c r="Q32" s="169">
        <v>44880</v>
      </c>
      <c r="R32" s="151" t="str">
        <v>Truck</v>
      </c>
      <c r="S32" s="152" t="str">
        <v>PTH - MCM</v>
      </c>
      <c r="T32" s="153" t="str">
        <v/>
      </c>
      <c r="U32" s="153" t="str">
        <v>USAP Vessel</v>
      </c>
      <c r="V32" s="154" t="str">
        <v>USAP Vessel</v>
      </c>
      <c r="W32" s="155" t="str">
        <v/>
      </c>
      <c r="X32" s="155" t="str">
        <v>-</v>
      </c>
      <c r="Y32" s="156">
        <v>44963</v>
      </c>
      <c r="Z32" s="157" t="str">
        <v/>
      </c>
      <c r="AA32" s="147" t="str">
        <v>LC-130/SPoT</v>
      </c>
      <c r="AB32" s="156">
        <v>45323</v>
      </c>
      <c r="AC32" s="147" t="str">
        <v>No</v>
      </c>
      <c r="AD32" s="147" t="str">
        <v>FY23 inter</v>
      </c>
      <c r="AE32" s="147" t="str">
        <v>FY24 intra</v>
      </c>
      <c r="AF32" s="147" t="str">
        <v>D. Gibson</v>
      </c>
      <c r="AG32" s="156">
        <v>44477</v>
      </c>
      <c r="AH32" s="147" t="str">
        <v>I. McEwen</v>
      </c>
      <c r="AI32" s="156">
        <v>44477</v>
      </c>
      <c r="AJ32" s="147" t="str">
        <v>Weight and cube used from Gen 1 shipping label still on bull wheel.</v>
      </c>
      <c r="AK32" s="147" t="str">
        <v/>
      </c>
    </row>
    <row r="33" spans="1:37" ht="31.5">
      <c r="A33" s="25">
        <v>1.2</v>
      </c>
      <c r="B33" s="48" t="str">
        <v/>
      </c>
      <c r="C33" s="3" t="str">
        <v>Load member cable reel</v>
      </c>
      <c r="D33" s="3" t="str">
        <v>Cable Reel used to deploy downhole load member during string installation</v>
      </c>
      <c r="E33" s="4">
        <v>84</v>
      </c>
      <c r="F33" s="4">
        <v>60</v>
      </c>
      <c r="G33" s="4">
        <v>48</v>
      </c>
      <c r="H33" s="23">
        <v>1</v>
      </c>
      <c r="I33" s="22">
        <v>140</v>
      </c>
      <c r="J33" s="22">
        <v>3800</v>
      </c>
      <c r="K33" s="4">
        <v>3800</v>
      </c>
      <c r="L33" s="23" t="str">
        <v>estimated</v>
      </c>
      <c r="M33" s="6" t="str">
        <v/>
      </c>
      <c r="N33" s="163" t="str">
        <v xml:space="preserve"> U. Wisc. Madison</v>
      </c>
      <c r="O33" s="156" t="str">
        <v/>
      </c>
      <c r="P33" s="160" t="str">
        <v>UWM - PTH</v>
      </c>
      <c r="Q33" s="169">
        <v>44880</v>
      </c>
      <c r="R33" s="151" t="str">
        <v>Truck</v>
      </c>
      <c r="S33" s="152" t="str">
        <v>PTH - MCM</v>
      </c>
      <c r="T33" s="153" t="str">
        <v/>
      </c>
      <c r="U33" s="153" t="str">
        <v>USAP Vessel</v>
      </c>
      <c r="V33" s="154" t="str">
        <v>USAP Vessel</v>
      </c>
      <c r="W33" s="155" t="str">
        <v/>
      </c>
      <c r="X33" s="155" t="str">
        <v>-</v>
      </c>
      <c r="Y33" s="156">
        <v>44963</v>
      </c>
      <c r="Z33" s="157" t="str">
        <v/>
      </c>
      <c r="AA33" s="147" t="str">
        <v>LC-130/SPoT</v>
      </c>
      <c r="AB33" s="156">
        <v>45275</v>
      </c>
      <c r="AC33" s="147" t="str">
        <v>Yes</v>
      </c>
      <c r="AD33" s="147" t="str">
        <v>FY23 inter</v>
      </c>
      <c r="AE33" s="147" t="str">
        <v>FY24 intra</v>
      </c>
      <c r="AF33" s="147" t="str">
        <v>D. Gibson</v>
      </c>
      <c r="AG33" s="156">
        <v>44477</v>
      </c>
      <c r="AH33" s="147" t="str">
        <v>I. McEwen</v>
      </c>
      <c r="AI33" s="156">
        <v>44477</v>
      </c>
      <c r="AJ33" s="147" t="str">
        <v>Required onsite in FW YR 2 for integration - recent addition, still in development</v>
      </c>
      <c r="AK33" s="147" t="str">
        <v/>
      </c>
    </row>
    <row r="34" spans="1:37" ht="61.5" customHeight="1">
      <c r="A34" s="25">
        <v>1.2</v>
      </c>
      <c r="B34" s="48" t="str">
        <v/>
      </c>
      <c r="C34" s="3" t="str">
        <v>DOM Handling Facility (DHF)</v>
      </c>
      <c r="D34" s="3" t="str">
        <v>Standard vessel shipping - can overwinter in McM.</v>
      </c>
      <c r="E34" s="23">
        <v>240</v>
      </c>
      <c r="F34" s="23">
        <v>96</v>
      </c>
      <c r="G34" s="23">
        <v>96</v>
      </c>
      <c r="H34" s="23">
        <v>1</v>
      </c>
      <c r="I34" s="22">
        <v>1280</v>
      </c>
      <c r="J34" s="22">
        <v>12000</v>
      </c>
      <c r="K34" s="4">
        <v>12000</v>
      </c>
      <c r="L34" s="148" t="str">
        <v>estimated</v>
      </c>
      <c r="M34" s="170" t="str">
        <v/>
      </c>
      <c r="N34" s="163" t="str">
        <v xml:space="preserve"> U. Wisc. Madison</v>
      </c>
      <c r="O34" s="156" t="str">
        <v/>
      </c>
      <c r="P34" s="160" t="str">
        <v>UWM - PTH</v>
      </c>
      <c r="Q34" s="169">
        <v>44880</v>
      </c>
      <c r="R34" s="151" t="str">
        <v>Truck</v>
      </c>
      <c r="S34" s="153" t="str">
        <v>PTH - MCM</v>
      </c>
      <c r="T34" s="153" t="str">
        <v/>
      </c>
      <c r="U34" s="153" t="str">
        <v>USAP Vessel</v>
      </c>
      <c r="V34" s="155" t="str">
        <v>USAP Vessel</v>
      </c>
      <c r="W34" s="155" t="str">
        <v>-</v>
      </c>
      <c r="X34" s="155" t="str">
        <v>-</v>
      </c>
      <c r="Y34" s="162">
        <v>44963</v>
      </c>
      <c r="Z34" s="157" t="str">
        <v/>
      </c>
      <c r="AA34" s="147" t="str">
        <v>LC-130/SPoT</v>
      </c>
      <c r="AB34" s="156">
        <v>45261</v>
      </c>
      <c r="AC34" s="147" t="str">
        <v>Yes</v>
      </c>
      <c r="AD34" s="147" t="str">
        <v>FY23 inter</v>
      </c>
      <c r="AE34" s="147" t="str">
        <v>FY24 intra</v>
      </c>
      <c r="AF34" s="61" t="str">
        <v>D. Gibson</v>
      </c>
      <c r="AG34" s="156">
        <v>44477</v>
      </c>
      <c r="AH34" s="61" t="str">
        <v>I. McEwen</v>
      </c>
      <c r="AI34" s="322">
        <v>44477</v>
      </c>
      <c r="AJ34" s="147" t="str">
        <v>Sensor Handling Facility construction scheduled to begin mid-December FY24</v>
      </c>
      <c r="AK34" s="61" t="str">
        <v/>
      </c>
    </row>
    <row r="35" spans="1:37" ht="23.25" hidden="1" customHeight="1">
      <c r="A35" s="25">
        <v>1.2</v>
      </c>
      <c r="B35" s="48" t="str">
        <v/>
      </c>
      <c r="C35" s="1" t="str">
        <v xml:space="preserve">Spare Combo cable </v>
      </c>
      <c r="D35" s="3" t="str">
        <v>Spare cable for Return Water Cable Reel - on spool</v>
      </c>
      <c r="E35" s="23">
        <v>72</v>
      </c>
      <c r="F35" s="23">
        <v>72</v>
      </c>
      <c r="G35" s="23">
        <v>72</v>
      </c>
      <c r="H35" s="23">
        <v>1</v>
      </c>
      <c r="I35" s="22">
        <v>216</v>
      </c>
      <c r="J35" s="22">
        <v>3000</v>
      </c>
      <c r="K35" s="4">
        <v>3000</v>
      </c>
      <c r="L35" s="23" t="str">
        <v>actual</v>
      </c>
      <c r="M35" s="6" t="str">
        <v/>
      </c>
      <c r="N35" s="163" t="str">
        <v xml:space="preserve"> U. Wisc. Madison</v>
      </c>
      <c r="O35" s="156" t="str">
        <v/>
      </c>
      <c r="P35" s="151" t="str">
        <v>UWM-PTH</v>
      </c>
      <c r="Q35" s="169">
        <v>44880</v>
      </c>
      <c r="R35" s="151" t="str">
        <v>Truck</v>
      </c>
      <c r="S35" s="153" t="str">
        <v>PTH - MCM</v>
      </c>
      <c r="T35" s="153" t="str">
        <v/>
      </c>
      <c r="U35" s="153" t="str">
        <v>USAP Vessel</v>
      </c>
      <c r="V35" s="155" t="str">
        <v>USAP Vessel</v>
      </c>
      <c r="W35" s="155" t="str">
        <v/>
      </c>
      <c r="X35" s="155" t="str">
        <v>-</v>
      </c>
      <c r="Y35" s="162">
        <v>45328</v>
      </c>
      <c r="Z35" s="157" t="str">
        <v/>
      </c>
      <c r="AA35" s="147" t="str">
        <v>LC-130/SPoT</v>
      </c>
      <c r="AB35" s="156">
        <v>45334</v>
      </c>
      <c r="AC35" s="147" t="str">
        <v>No</v>
      </c>
      <c r="AD35" s="147" t="str">
        <v>FY24 inter</v>
      </c>
      <c r="AE35" s="147" t="str">
        <v>FY24 intra</v>
      </c>
      <c r="AF35" s="147" t="str">
        <v>D. Gibson</v>
      </c>
      <c r="AG35" s="147">
        <v>44477</v>
      </c>
      <c r="AH35" s="147" t="str">
        <v>I. McEwen</v>
      </c>
      <c r="AI35" s="147">
        <v>44477</v>
      </c>
      <c r="AJ35" s="147" t="str">
        <v>Spare required for drill season</v>
      </c>
      <c r="AK35" s="147" t="str">
        <v/>
      </c>
    </row>
    <row r="36" spans="1:37" ht="26.45" hidden="1" customHeight="1">
      <c r="A36" s="25">
        <v>1.2</v>
      </c>
      <c r="B36" s="49" t="str">
        <v/>
      </c>
      <c r="C36" s="3" t="str">
        <v>Spare Drill Cable</v>
      </c>
      <c r="D36" s="3" t="str">
        <v>Standard vessel shipping - can overwinter in McM. Cable on steel spool.</v>
      </c>
      <c r="E36" s="23">
        <v>83</v>
      </c>
      <c r="F36" s="23">
        <v>83</v>
      </c>
      <c r="G36" s="23">
        <v>61</v>
      </c>
      <c r="H36" s="23">
        <v>1</v>
      </c>
      <c r="I36" s="22">
        <v>243.1880787037037</v>
      </c>
      <c r="J36" s="22">
        <v>6835</v>
      </c>
      <c r="K36" s="4">
        <v>6835</v>
      </c>
      <c r="L36" s="23" t="str">
        <v>actual</v>
      </c>
      <c r="M36" s="6" t="str">
        <v/>
      </c>
      <c r="N36" s="163" t="str">
        <v xml:space="preserve"> U. Wisc. Madison</v>
      </c>
      <c r="O36" s="156" t="str">
        <v/>
      </c>
      <c r="P36" s="151" t="str">
        <v>UWM-PTH</v>
      </c>
      <c r="Q36" s="169">
        <v>44880</v>
      </c>
      <c r="R36" s="151" t="str">
        <v>Truck</v>
      </c>
      <c r="S36" s="153" t="str">
        <v>PTH - MCM</v>
      </c>
      <c r="T36" s="153" t="str">
        <v/>
      </c>
      <c r="U36" s="153" t="str">
        <v>USAP Vessel</v>
      </c>
      <c r="V36" s="155" t="str">
        <v>USAP Vessel</v>
      </c>
      <c r="W36" s="155" t="str">
        <v/>
      </c>
      <c r="X36" s="155" t="str">
        <v>-</v>
      </c>
      <c r="Y36" s="162">
        <v>45328</v>
      </c>
      <c r="Z36" s="157" t="str">
        <v/>
      </c>
      <c r="AA36" s="147" t="str">
        <v>LC-130/SPoT</v>
      </c>
      <c r="AB36" s="156">
        <v>45334</v>
      </c>
      <c r="AC36" s="147" t="str">
        <v>No</v>
      </c>
      <c r="AD36" s="147" t="str">
        <v>FY24 inter</v>
      </c>
      <c r="AE36" s="147" t="str">
        <v>FY24 intra</v>
      </c>
      <c r="AF36" s="147" t="str">
        <v>D. Gibson</v>
      </c>
      <c r="AG36" s="147">
        <v>44477</v>
      </c>
      <c r="AH36" s="147" t="str">
        <v>I. McEwen</v>
      </c>
      <c r="AI36" s="147">
        <v>44477</v>
      </c>
      <c r="AJ36" s="147" t="str">
        <v>Spare required for drill season</v>
      </c>
      <c r="AK36" s="147" t="str">
        <v/>
      </c>
    </row>
    <row r="37" spans="1:37" ht="31.5" hidden="1">
      <c r="A37" s="25">
        <v>1.2</v>
      </c>
      <c r="B37" s="48" t="str">
        <v/>
      </c>
      <c r="C37" s="3" t="str">
        <v>Computing/controls components</v>
      </c>
      <c r="D37" s="3" t="str">
        <v>Computing and controls equipment (Motor drives and other sensitive electronics) - Do Not Freeze</v>
      </c>
      <c r="E37" s="4">
        <v>96</v>
      </c>
      <c r="F37" s="4">
        <v>48</v>
      </c>
      <c r="G37" s="4">
        <v>48</v>
      </c>
      <c r="H37" s="23">
        <v>1</v>
      </c>
      <c r="I37" s="22">
        <v>128</v>
      </c>
      <c r="J37" s="22">
        <v>3000</v>
      </c>
      <c r="K37" s="4">
        <v>3000</v>
      </c>
      <c r="L37" s="23" t="str">
        <v>estimated</v>
      </c>
      <c r="M37" s="6" t="str">
        <v>DNF</v>
      </c>
      <c r="N37" s="163" t="str">
        <v xml:space="preserve"> U. Wisc. Madison</v>
      </c>
      <c r="O37" s="156" t="str">
        <v/>
      </c>
      <c r="P37" s="160" t="str">
        <v>UWM - PTH</v>
      </c>
      <c r="Q37" s="169">
        <v>45139</v>
      </c>
      <c r="R37" s="151" t="str">
        <v>Truck</v>
      </c>
      <c r="S37" s="152" t="str">
        <v>PTH - CHC</v>
      </c>
      <c r="T37" s="153" t="str">
        <v/>
      </c>
      <c r="U37" s="153" t="str">
        <v>ComSur</v>
      </c>
      <c r="V37" s="154" t="str">
        <v>CHC-MCM</v>
      </c>
      <c r="W37" s="155" t="str">
        <v/>
      </c>
      <c r="X37" s="155" t="str">
        <v>USAP Air</v>
      </c>
      <c r="Y37" s="156">
        <v>45231</v>
      </c>
      <c r="Z37" s="157" t="str">
        <v/>
      </c>
      <c r="AA37" s="147" t="str">
        <v>LC-130</v>
      </c>
      <c r="AB37" s="156">
        <v>45245</v>
      </c>
      <c r="AC37" s="147" t="str">
        <v>Yes</v>
      </c>
      <c r="AD37" s="147" t="str">
        <v>FY24 inter</v>
      </c>
      <c r="AE37" s="147" t="str">
        <v>FY24 intra</v>
      </c>
      <c r="AF37" s="147" t="str">
        <v>D. Gibson</v>
      </c>
      <c r="AG37" s="147">
        <v>44477</v>
      </c>
      <c r="AH37" s="147" t="str">
        <v>I. McEwen</v>
      </c>
      <c r="AI37" s="147">
        <v>44477</v>
      </c>
      <c r="AJ37" s="147" t="str">
        <v>Required onsite in FW YR 2 to support controls system tasking</v>
      </c>
      <c r="AK37" s="147" t="str">
        <v/>
      </c>
    </row>
    <row r="38" spans="1:37" ht="31.5" hidden="1">
      <c r="A38" s="25">
        <v>1.2</v>
      </c>
      <c r="B38" s="48" t="str">
        <v/>
      </c>
      <c r="C38" s="3" t="str">
        <v>Driller resupply/refit components -  8'  Container</v>
      </c>
      <c r="D38" s="172" t="str">
        <v>8' Mini Milvan; Consumables/drill components</v>
      </c>
      <c r="E38" s="4">
        <v>96</v>
      </c>
      <c r="F38" s="4">
        <v>86</v>
      </c>
      <c r="G38" s="4">
        <v>96</v>
      </c>
      <c r="H38" s="23">
        <v>1</v>
      </c>
      <c r="I38" s="22">
        <v>458.66666666666669</v>
      </c>
      <c r="J38" s="22">
        <v>6500</v>
      </c>
      <c r="K38" s="4">
        <v>6500</v>
      </c>
      <c r="L38" s="23" t="str">
        <v>estimated</v>
      </c>
      <c r="M38" s="6" t="str">
        <v/>
      </c>
      <c r="N38" s="163" t="str">
        <v xml:space="preserve"> U. Wisc. Madison</v>
      </c>
      <c r="O38" s="156" t="str">
        <v/>
      </c>
      <c r="P38" s="160" t="str">
        <v>UWM - PTH</v>
      </c>
      <c r="Q38" s="169">
        <v>45139</v>
      </c>
      <c r="R38" s="151" t="str">
        <v>Truck</v>
      </c>
      <c r="S38" s="152" t="str">
        <v>PTH - CHC</v>
      </c>
      <c r="T38" s="153" t="str">
        <v/>
      </c>
      <c r="U38" s="153" t="str">
        <v>ComSur</v>
      </c>
      <c r="V38" s="154" t="str">
        <v>CHC-MCM</v>
      </c>
      <c r="W38" s="155" t="str">
        <v/>
      </c>
      <c r="X38" s="155" t="str">
        <v>USAP Air</v>
      </c>
      <c r="Y38" s="156">
        <v>45231</v>
      </c>
      <c r="Z38" s="157" t="str">
        <v/>
      </c>
      <c r="AA38" s="147" t="str">
        <v>LC-130</v>
      </c>
      <c r="AB38" s="156">
        <v>45245</v>
      </c>
      <c r="AC38" s="147" t="str">
        <v>Yes</v>
      </c>
      <c r="AD38" s="147" t="str">
        <v>FY24 inter</v>
      </c>
      <c r="AE38" s="147" t="str">
        <v>FY24 intra</v>
      </c>
      <c r="AF38" s="147" t="str">
        <v>D. Gibson</v>
      </c>
      <c r="AG38" s="147">
        <v>44477</v>
      </c>
      <c r="AH38" s="147" t="str">
        <v>I. McEwen</v>
      </c>
      <c r="AI38" s="147">
        <v>44477</v>
      </c>
      <c r="AJ38" s="147" t="str">
        <v>Items identifed in prior field season - 8' container moves with contents overland or by air</v>
      </c>
      <c r="AK38" s="147" t="str">
        <v/>
      </c>
    </row>
    <row r="39" spans="1:37" ht="31.5" hidden="1">
      <c r="A39" s="25">
        <v>1.2</v>
      </c>
      <c r="B39" s="48" t="str">
        <v/>
      </c>
      <c r="C39" s="3" t="str">
        <v>Drill refit components</v>
      </c>
      <c r="D39" s="172" t="str">
        <v>Single crate. Consumables/drill refit components</v>
      </c>
      <c r="E39" s="23">
        <v>96</v>
      </c>
      <c r="F39" s="23">
        <v>48</v>
      </c>
      <c r="G39" s="23">
        <v>48</v>
      </c>
      <c r="H39" s="23">
        <v>1</v>
      </c>
      <c r="I39" s="22">
        <v>128</v>
      </c>
      <c r="J39" s="22">
        <v>3000</v>
      </c>
      <c r="K39" s="4">
        <v>3000</v>
      </c>
      <c r="L39" s="148" t="str">
        <v>estimated</v>
      </c>
      <c r="M39" s="170" t="str">
        <v/>
      </c>
      <c r="N39" s="163" t="str">
        <v xml:space="preserve"> U. Wisc. Madison</v>
      </c>
      <c r="O39" s="156" t="str">
        <v/>
      </c>
      <c r="P39" s="151" t="str">
        <v>UWM-PTH</v>
      </c>
      <c r="Q39" s="169">
        <v>45139</v>
      </c>
      <c r="R39" s="151" t="str">
        <v>Truck</v>
      </c>
      <c r="S39" s="153" t="str">
        <v>PTH - CHC</v>
      </c>
      <c r="T39" s="153" t="str">
        <v/>
      </c>
      <c r="U39" s="153" t="str">
        <v>Comsur</v>
      </c>
      <c r="V39" s="155" t="str">
        <v>CHC-MCM</v>
      </c>
      <c r="W39" s="155" t="str">
        <v/>
      </c>
      <c r="X39" s="155" t="str">
        <v>USAP Air</v>
      </c>
      <c r="Y39" s="156">
        <v>45231</v>
      </c>
      <c r="Z39" s="157" t="str">
        <v/>
      </c>
      <c r="AA39" s="163" t="str">
        <v>LC-130</v>
      </c>
      <c r="AB39" s="156">
        <v>45245</v>
      </c>
      <c r="AC39" s="147" t="str">
        <v>Yes</v>
      </c>
      <c r="AD39" s="147" t="str">
        <v>FY24 inter</v>
      </c>
      <c r="AE39" s="147" t="str">
        <v>FY24 intra</v>
      </c>
      <c r="AF39" s="147" t="str">
        <v>D. Gibson</v>
      </c>
      <c r="AG39" s="147">
        <v>44477</v>
      </c>
      <c r="AH39" s="147" t="str">
        <v>I. McEwen</v>
      </c>
      <c r="AI39" s="147">
        <v>44477</v>
      </c>
      <c r="AJ39" s="147" t="str">
        <v>Items identifed in prior field season</v>
      </c>
      <c r="AK39" s="147" t="str">
        <v/>
      </c>
    </row>
    <row r="40" spans="1:37" ht="23.25" customHeight="1">
      <c r="A40" s="25">
        <v>1.2</v>
      </c>
      <c r="B40" s="48" t="str">
        <v/>
      </c>
      <c r="C40" s="18" t="str">
        <v>Drill Heads DNF - X</v>
      </c>
      <c r="D40" s="172" t="str">
        <v>Drill Heads for winterover storage - ICL  - Do Not Freeze</v>
      </c>
      <c r="E40" s="23">
        <v>192</v>
      </c>
      <c r="F40" s="23">
        <v>24</v>
      </c>
      <c r="G40" s="23">
        <v>24</v>
      </c>
      <c r="H40" s="23">
        <v>1</v>
      </c>
      <c r="I40" s="22">
        <v>64</v>
      </c>
      <c r="J40" s="22">
        <v>1060</v>
      </c>
      <c r="K40" s="4">
        <v>1060</v>
      </c>
      <c r="L40" s="148" t="str">
        <v>actual</v>
      </c>
      <c r="M40" s="170" t="str">
        <v>DNF</v>
      </c>
      <c r="N40" s="163" t="str">
        <v xml:space="preserve"> U. Wisc. Madison</v>
      </c>
      <c r="O40" s="156" t="str">
        <v/>
      </c>
      <c r="P40" s="151" t="str">
        <v>UWM-PTH</v>
      </c>
      <c r="Q40" s="169">
        <v>44880</v>
      </c>
      <c r="R40" s="151" t="str">
        <v>Truck</v>
      </c>
      <c r="S40" s="153" t="str">
        <v>PTH - MCM</v>
      </c>
      <c r="T40" s="153" t="str">
        <v/>
      </c>
      <c r="U40" s="153" t="str">
        <v>USAP Vessel</v>
      </c>
      <c r="V40" s="155" t="str">
        <v>USAP Vessel</v>
      </c>
      <c r="W40" s="155" t="str">
        <v/>
      </c>
      <c r="X40" s="155" t="str">
        <v>-</v>
      </c>
      <c r="Y40" s="162">
        <v>44963</v>
      </c>
      <c r="Z40" s="157" t="str">
        <v/>
      </c>
      <c r="AA40" s="163" t="str">
        <v>LC-130</v>
      </c>
      <c r="AB40" s="156">
        <v>44969</v>
      </c>
      <c r="AC40" s="147" t="str">
        <v>Yes</v>
      </c>
      <c r="AD40" s="147" t="str">
        <v>FY23 inter</v>
      </c>
      <c r="AE40" s="147" t="str">
        <v>FY23 intra</v>
      </c>
      <c r="AF40" s="147" t="str">
        <v>D. Gibson</v>
      </c>
      <c r="AG40" s="156">
        <v>44477</v>
      </c>
      <c r="AH40" s="147" t="str">
        <v>I. McEwen</v>
      </c>
      <c r="AI40" s="156">
        <v>44477</v>
      </c>
      <c r="AJ40" s="147" t="str">
        <v>One drill head shipped one year early for ull system wet-test</v>
      </c>
      <c r="AK40" s="147" t="str">
        <v/>
      </c>
    </row>
    <row r="41" spans="1:37" ht="23.25" hidden="1" customHeight="1">
      <c r="A41" s="25">
        <v>1.2</v>
      </c>
      <c r="B41" s="48" t="str">
        <v/>
      </c>
      <c r="C41" s="18" t="str">
        <v>Drill Heads DNF - Y</v>
      </c>
      <c r="D41" s="172" t="str">
        <v>Drill Heads for winterover storage - ICL  - Do Not Freeze</v>
      </c>
      <c r="E41" s="23">
        <v>192</v>
      </c>
      <c r="F41" s="23">
        <v>24</v>
      </c>
      <c r="G41" s="23">
        <v>24</v>
      </c>
      <c r="H41" s="23">
        <v>1</v>
      </c>
      <c r="I41" s="22">
        <v>64</v>
      </c>
      <c r="J41" s="22">
        <v>1060</v>
      </c>
      <c r="K41" s="4">
        <v>1060</v>
      </c>
      <c r="L41" s="148" t="str">
        <v>actual</v>
      </c>
      <c r="M41" s="170" t="str">
        <v>DNF</v>
      </c>
      <c r="N41" s="163" t="str">
        <v xml:space="preserve"> U. Wisc. Madison</v>
      </c>
      <c r="O41" s="156" t="str">
        <v/>
      </c>
      <c r="P41" s="151" t="str">
        <v>UWM-PTH</v>
      </c>
      <c r="Q41" s="169">
        <v>45245</v>
      </c>
      <c r="R41" s="151" t="str">
        <v>Truck</v>
      </c>
      <c r="S41" s="153" t="str">
        <v>PTH - MCM</v>
      </c>
      <c r="T41" s="153" t="str">
        <v/>
      </c>
      <c r="U41" s="153" t="str">
        <v>USAP Vessel</v>
      </c>
      <c r="V41" s="155" t="str">
        <v>USAP Vessel</v>
      </c>
      <c r="W41" s="155" t="str">
        <v/>
      </c>
      <c r="X41" s="155" t="str">
        <v>-</v>
      </c>
      <c r="Y41" s="162">
        <v>45328</v>
      </c>
      <c r="Z41" s="157" t="str">
        <v/>
      </c>
      <c r="AA41" s="163" t="str">
        <v>LC-130</v>
      </c>
      <c r="AB41" s="156">
        <v>45334</v>
      </c>
      <c r="AC41" s="147" t="str">
        <v>Yes</v>
      </c>
      <c r="AD41" s="147" t="str">
        <v>FY24 inter</v>
      </c>
      <c r="AE41" s="147" t="str">
        <v>FY24 intra</v>
      </c>
      <c r="AF41" s="147" t="str">
        <v>D. Gibson</v>
      </c>
      <c r="AG41" s="147">
        <v>44477</v>
      </c>
      <c r="AH41" s="147" t="str">
        <v>I. McEwen</v>
      </c>
      <c r="AI41" s="147">
        <v>44477</v>
      </c>
      <c r="AJ41" s="147" t="str">
        <v/>
      </c>
      <c r="AK41" s="147" t="str">
        <v/>
      </c>
    </row>
    <row r="42" spans="1:37" ht="22.5" hidden="1" customHeight="1">
      <c r="A42" s="25">
        <v>1.2</v>
      </c>
      <c r="B42" s="48" t="str">
        <v/>
      </c>
      <c r="C42" s="18" t="str">
        <v>Drill Heads DNF - R</v>
      </c>
      <c r="D42" s="172" t="str">
        <v xml:space="preserve">Drill Heads for winterover storage - ICL  - Do Not Freeze </v>
      </c>
      <c r="E42" s="23">
        <v>192</v>
      </c>
      <c r="F42" s="23">
        <v>24</v>
      </c>
      <c r="G42" s="23">
        <v>24</v>
      </c>
      <c r="H42" s="23">
        <v>1</v>
      </c>
      <c r="I42" s="22">
        <v>64</v>
      </c>
      <c r="J42" s="22">
        <v>1060</v>
      </c>
      <c r="K42" s="4">
        <v>1060</v>
      </c>
      <c r="L42" s="148" t="str">
        <v>actual</v>
      </c>
      <c r="M42" s="170" t="str">
        <v>DNF</v>
      </c>
      <c r="N42" s="163" t="str">
        <v xml:space="preserve"> U. Wisc. Madison</v>
      </c>
      <c r="O42" s="156" t="str">
        <v/>
      </c>
      <c r="P42" s="151" t="str">
        <v>UWM-PTH</v>
      </c>
      <c r="Q42" s="169">
        <v>45245</v>
      </c>
      <c r="R42" s="151" t="str">
        <v>Truck</v>
      </c>
      <c r="S42" s="153" t="str">
        <v>PTH - MCM</v>
      </c>
      <c r="T42" s="153" t="str">
        <v/>
      </c>
      <c r="U42" s="153" t="str">
        <v>USAP Vessel</v>
      </c>
      <c r="V42" s="155" t="str">
        <v>USAP Vessel</v>
      </c>
      <c r="W42" s="155" t="str">
        <v/>
      </c>
      <c r="X42" s="155" t="str">
        <v>-</v>
      </c>
      <c r="Y42" s="162">
        <v>45328</v>
      </c>
      <c r="Z42" s="157" t="str">
        <v/>
      </c>
      <c r="AA42" s="163" t="str">
        <v>LC-130</v>
      </c>
      <c r="AB42" s="156">
        <v>45334</v>
      </c>
      <c r="AC42" s="147" t="str">
        <v>Yes</v>
      </c>
      <c r="AD42" s="147" t="str">
        <v>FY24 inter</v>
      </c>
      <c r="AE42" s="147" t="str">
        <v>FY24 intra</v>
      </c>
      <c r="AF42" s="147" t="str">
        <v>D. Gibson</v>
      </c>
      <c r="AG42" s="147">
        <v>44477</v>
      </c>
      <c r="AH42" s="147" t="str">
        <v>I. McEwen</v>
      </c>
      <c r="AI42" s="147">
        <v>44477</v>
      </c>
      <c r="AJ42" s="147" t="str">
        <v/>
      </c>
      <c r="AK42" s="147" t="str">
        <v/>
      </c>
    </row>
    <row r="43" spans="1:37" ht="34.5" hidden="1" customHeight="1">
      <c r="A43" s="25">
        <v>1.2</v>
      </c>
      <c r="B43" s="48" t="str">
        <v/>
      </c>
      <c r="C43" s="3" t="str">
        <v>Computing/controls components</v>
      </c>
      <c r="D43" s="172" t="str">
        <v>Computing and controls equipment (Sensor, motor drives and other sensitive electronics) - Do Not Freeze</v>
      </c>
      <c r="E43" s="4">
        <v>96</v>
      </c>
      <c r="F43" s="4">
        <v>48</v>
      </c>
      <c r="G43" s="4">
        <v>48</v>
      </c>
      <c r="H43" s="23">
        <v>1</v>
      </c>
      <c r="I43" s="22">
        <v>128</v>
      </c>
      <c r="J43" s="22">
        <v>3000</v>
      </c>
      <c r="K43" s="4">
        <v>3000</v>
      </c>
      <c r="L43" s="23" t="str">
        <v>estimated</v>
      </c>
      <c r="M43" s="6" t="str">
        <v>DNF</v>
      </c>
      <c r="N43" s="163" t="str">
        <v xml:space="preserve"> U. Wisc. Madison</v>
      </c>
      <c r="O43" s="156" t="str">
        <v/>
      </c>
      <c r="P43" s="160" t="str">
        <v>UWM - PTH</v>
      </c>
      <c r="Q43" s="169">
        <v>45505</v>
      </c>
      <c r="R43" s="151" t="str">
        <v>Truck</v>
      </c>
      <c r="S43" s="152" t="str">
        <v>PTH - CHC</v>
      </c>
      <c r="T43" s="153" t="str">
        <v/>
      </c>
      <c r="U43" s="153" t="str">
        <v>ComSur</v>
      </c>
      <c r="V43" s="154" t="str">
        <v>CHC-MCM</v>
      </c>
      <c r="W43" s="155" t="str">
        <v/>
      </c>
      <c r="X43" s="155" t="str">
        <v>USAP Air</v>
      </c>
      <c r="Y43" s="156">
        <v>45597</v>
      </c>
      <c r="Z43" s="157" t="str">
        <v/>
      </c>
      <c r="AA43" s="147" t="str">
        <v>LC-130</v>
      </c>
      <c r="AB43" s="156">
        <v>45611</v>
      </c>
      <c r="AC43" s="147" t="str">
        <v>Yes</v>
      </c>
      <c r="AD43" s="147" t="str">
        <v>FY25 inter</v>
      </c>
      <c r="AE43" s="147" t="str">
        <v>FY25 intra</v>
      </c>
      <c r="AF43" s="147" t="str">
        <v>D. Gibson</v>
      </c>
      <c r="AG43" s="147">
        <v>44477</v>
      </c>
      <c r="AH43" s="147" t="str">
        <v>I. McEwen</v>
      </c>
      <c r="AI43" s="147">
        <v>44477</v>
      </c>
      <c r="AJ43" s="147" t="str">
        <v/>
      </c>
      <c r="AK43" s="147" t="str">
        <v/>
      </c>
    </row>
    <row r="44" spans="1:37" ht="21.75" hidden="1" customHeight="1">
      <c r="A44" s="67">
        <v>1.2</v>
      </c>
      <c r="B44" s="68" t="str">
        <v/>
      </c>
      <c r="C44" s="19" t="str">
        <v xml:space="preserve">Installation Hardware  87-93 </v>
      </c>
      <c r="D44" s="19" t="str">
        <v>Installation hardware for winterover storage at Pole</v>
      </c>
      <c r="E44" s="69">
        <v>96</v>
      </c>
      <c r="F44" s="69">
        <v>48</v>
      </c>
      <c r="G44" s="69">
        <v>48</v>
      </c>
      <c r="H44" s="23">
        <v>7</v>
      </c>
      <c r="I44" s="22">
        <v>896</v>
      </c>
      <c r="J44" s="22">
        <v>1000</v>
      </c>
      <c r="K44" s="4">
        <v>7000</v>
      </c>
      <c r="L44" s="178" t="str">
        <v>estimated</v>
      </c>
      <c r="M44" s="7" t="str">
        <v/>
      </c>
      <c r="N44" s="163" t="str">
        <v xml:space="preserve"> U. Wisc. Madison</v>
      </c>
      <c r="O44" s="156" t="str">
        <v/>
      </c>
      <c r="P44" s="160" t="str">
        <v>UWM - PTH</v>
      </c>
      <c r="Q44" s="169">
        <v>45245</v>
      </c>
      <c r="R44" s="151" t="str">
        <v>Truck</v>
      </c>
      <c r="S44" s="152" t="str">
        <v>PTH - MCM</v>
      </c>
      <c r="T44" s="153" t="str">
        <v/>
      </c>
      <c r="U44" s="153" t="str">
        <v>USAP Vessel</v>
      </c>
      <c r="V44" s="155" t="str">
        <v>USAP Vessel</v>
      </c>
      <c r="W44" s="155" t="str">
        <v/>
      </c>
      <c r="X44" s="155" t="str">
        <v>-</v>
      </c>
      <c r="Y44" s="162">
        <v>45328</v>
      </c>
      <c r="Z44" s="157" t="str">
        <v/>
      </c>
      <c r="AA44" s="163" t="str">
        <v>LC-130</v>
      </c>
      <c r="AB44" s="156">
        <v>45337</v>
      </c>
      <c r="AC44" s="147" t="str">
        <v>Yes</v>
      </c>
      <c r="AD44" s="147" t="str">
        <v>FY24 inter</v>
      </c>
      <c r="AE44" s="147" t="str">
        <v>FY24 intra</v>
      </c>
      <c r="AF44" s="147" t="str">
        <v>D. Tosi</v>
      </c>
      <c r="AG44" s="147">
        <v>44461</v>
      </c>
      <c r="AH44" s="147" t="str">
        <v>I. McEwen</v>
      </c>
      <c r="AI44" s="147">
        <v>44461</v>
      </c>
      <c r="AJ44" s="147" t="str">
        <v/>
      </c>
      <c r="AK44" s="147" t="str">
        <v/>
      </c>
    </row>
    <row r="45" spans="1:37" ht="32.450000000000003" hidden="1" customHeight="1">
      <c r="A45" s="67">
        <v>1.2</v>
      </c>
      <c r="B45" s="68" t="str">
        <v/>
      </c>
      <c r="C45" s="19" t="str">
        <v xml:space="preserve">Installation Weights  87-93 </v>
      </c>
      <c r="D45" s="19" t="str">
        <v>Installation weights for winterover storage at Pole</v>
      </c>
      <c r="E45" s="69">
        <v>36</v>
      </c>
      <c r="F45" s="69">
        <v>24</v>
      </c>
      <c r="G45" s="69">
        <v>24</v>
      </c>
      <c r="H45" s="23">
        <v>7</v>
      </c>
      <c r="I45" s="22">
        <v>84</v>
      </c>
      <c r="J45" s="22">
        <v>785.71428571428567</v>
      </c>
      <c r="K45" s="4">
        <v>5500</v>
      </c>
      <c r="L45" s="69" t="str">
        <v>estimated</v>
      </c>
      <c r="M45" s="7" t="str">
        <v/>
      </c>
      <c r="N45" s="163" t="str">
        <v xml:space="preserve"> U. Wisc. Madison</v>
      </c>
      <c r="O45" s="156" t="str">
        <v/>
      </c>
      <c r="P45" s="160" t="str">
        <v>UWM - PTH</v>
      </c>
      <c r="Q45" s="169">
        <v>45245</v>
      </c>
      <c r="R45" s="151" t="str">
        <v>Truck</v>
      </c>
      <c r="S45" s="152" t="str">
        <v>PTH - MCM</v>
      </c>
      <c r="T45" s="153" t="str">
        <v/>
      </c>
      <c r="U45" s="153" t="str">
        <v>USAP Vessel</v>
      </c>
      <c r="V45" s="155" t="str">
        <v>USAP Vessel</v>
      </c>
      <c r="W45" s="155" t="str">
        <v/>
      </c>
      <c r="X45" s="155" t="str">
        <v>-</v>
      </c>
      <c r="Y45" s="162">
        <v>45328</v>
      </c>
      <c r="Z45" s="157" t="str">
        <v/>
      </c>
      <c r="AA45" s="163" t="str">
        <v>LC-130</v>
      </c>
      <c r="AB45" s="156">
        <v>45337</v>
      </c>
      <c r="AC45" s="147" t="str">
        <v>Yes</v>
      </c>
      <c r="AD45" s="147" t="str">
        <v>FY24 inter</v>
      </c>
      <c r="AE45" s="147" t="str">
        <v>FY24 intra</v>
      </c>
      <c r="AF45" s="147" t="str">
        <v>D. Tosi</v>
      </c>
      <c r="AG45" s="147">
        <v>44461</v>
      </c>
      <c r="AH45" s="147" t="str">
        <v>I. McEwen</v>
      </c>
      <c r="AI45" s="147">
        <v>44461</v>
      </c>
      <c r="AJ45" s="147" t="str">
        <v/>
      </c>
      <c r="AK45" s="147" t="str">
        <v/>
      </c>
    </row>
    <row r="46" spans="1:37" ht="31.5" hidden="1">
      <c r="A46" s="25">
        <v>1.5</v>
      </c>
      <c r="B46" s="48" t="str">
        <v/>
      </c>
      <c r="C46" s="3" t="str">
        <v>Calibration/Special Devices 87-88</v>
      </c>
      <c r="D46" s="3" t="str">
        <v>3+1 PencilBeams from UW, 2+1 pDOM and 1+1 LOMs - Do Not Deep Freeze</v>
      </c>
      <c r="E46" s="23">
        <v>58</v>
      </c>
      <c r="F46" s="23">
        <v>38</v>
      </c>
      <c r="G46" s="148">
        <v>41</v>
      </c>
      <c r="H46" s="23">
        <v>1</v>
      </c>
      <c r="I46" s="22">
        <v>52.293981481481481</v>
      </c>
      <c r="J46" s="22">
        <v>836</v>
      </c>
      <c r="K46" s="4">
        <v>836</v>
      </c>
      <c r="L46" s="23" t="str">
        <v>use mDOM as estimate</v>
      </c>
      <c r="M46" s="6" t="str">
        <v>DNDF [-40C]</v>
      </c>
      <c r="N46" s="163" t="str">
        <v xml:space="preserve"> U. Wisc. Madison</v>
      </c>
      <c r="O46" s="156" t="str">
        <v/>
      </c>
      <c r="P46" s="160" t="str">
        <v>UWM - PTH</v>
      </c>
      <c r="Q46" s="169">
        <v>45139</v>
      </c>
      <c r="R46" s="151" t="str">
        <v>Truck</v>
      </c>
      <c r="S46" s="152" t="str">
        <v>PTH - CHC</v>
      </c>
      <c r="T46" s="153" t="str">
        <v/>
      </c>
      <c r="U46" s="153" t="str">
        <v>ComSur</v>
      </c>
      <c r="V46" s="155" t="str">
        <v>CHC-MCM</v>
      </c>
      <c r="W46" s="155" t="str">
        <v/>
      </c>
      <c r="X46" s="155" t="str">
        <v>USAP Air</v>
      </c>
      <c r="Y46" s="156">
        <v>45231</v>
      </c>
      <c r="Z46" s="157" t="str">
        <v/>
      </c>
      <c r="AA46" s="147" t="str">
        <v>LC-130</v>
      </c>
      <c r="AB46" s="156">
        <v>45275</v>
      </c>
      <c r="AC46" s="147" t="str">
        <v>Yes</v>
      </c>
      <c r="AD46" s="147" t="str">
        <v>FY24 inter</v>
      </c>
      <c r="AE46" s="147" t="str">
        <v>FY24 intra</v>
      </c>
      <c r="AF46" s="147" t="str">
        <v>D. Williams</v>
      </c>
      <c r="AG46" s="147">
        <v>44482</v>
      </c>
      <c r="AH46" s="147" t="str">
        <v>D. Tosi</v>
      </c>
      <c r="AI46" s="147">
        <v>44482</v>
      </c>
      <c r="AJ46" s="147" t="str">
        <v/>
      </c>
      <c r="AK46" s="147" t="str">
        <v/>
      </c>
    </row>
    <row r="47" spans="1:37" ht="63" hidden="1">
      <c r="A47" s="25">
        <v>1.3</v>
      </c>
      <c r="B47" s="48" t="str">
        <v/>
      </c>
      <c r="C47" s="3" t="str">
        <v>Special Devices 87-88</v>
      </c>
      <c r="D47" s="3" t="str">
        <v>Special devices for 2 strings from UW (4+1 Radio Pulsers (all strings) 1+1 Radio Receivers, 3+1 FOM)  - Do Not Deep Freeze</v>
      </c>
      <c r="E47" s="23">
        <v>63</v>
      </c>
      <c r="F47" s="23">
        <v>40</v>
      </c>
      <c r="G47" s="23">
        <v>42</v>
      </c>
      <c r="H47" s="23">
        <v>1</v>
      </c>
      <c r="I47" s="22">
        <v>61.25</v>
      </c>
      <c r="J47" s="22">
        <v>677</v>
      </c>
      <c r="K47" s="4">
        <v>677</v>
      </c>
      <c r="L47" s="148" t="str">
        <v>preliminary</v>
      </c>
      <c r="M47" s="6" t="str">
        <v>DNDF [-40C]</v>
      </c>
      <c r="N47" s="10" t="str">
        <v>UWM/Kansas</v>
      </c>
      <c r="O47" s="156" t="str">
        <v/>
      </c>
      <c r="P47" s="160" t="str">
        <v>UWM - PTH</v>
      </c>
      <c r="Q47" s="169">
        <v>45139</v>
      </c>
      <c r="R47" s="151" t="str">
        <v>Truck</v>
      </c>
      <c r="S47" s="152" t="str">
        <v>PTH - CHC</v>
      </c>
      <c r="T47" s="153" t="str">
        <v/>
      </c>
      <c r="U47" s="153" t="str">
        <v>ComSur</v>
      </c>
      <c r="V47" s="155" t="str">
        <v>CHC-MCM</v>
      </c>
      <c r="W47" s="155" t="str">
        <v/>
      </c>
      <c r="X47" s="155" t="str">
        <v>USAP Air</v>
      </c>
      <c r="Y47" s="156">
        <v>45231</v>
      </c>
      <c r="Z47" s="157" t="str">
        <v/>
      </c>
      <c r="AA47" s="163" t="str">
        <v>LC-130</v>
      </c>
      <c r="AB47" s="156">
        <v>45275</v>
      </c>
      <c r="AC47" s="147" t="str">
        <v>Yes</v>
      </c>
      <c r="AD47" s="147" t="str">
        <v>FY24 inter</v>
      </c>
      <c r="AE47" s="147" t="str">
        <v>FY24 intra</v>
      </c>
      <c r="AF47" s="147" t="str">
        <v>S. Boeser</v>
      </c>
      <c r="AG47" s="147">
        <v>44482</v>
      </c>
      <c r="AH47" s="147" t="str">
        <v>D. Tosi</v>
      </c>
      <c r="AI47" s="147">
        <v>44482</v>
      </c>
      <c r="AJ47" s="147" t="str">
        <v>4+1 Radio Pulser, weight  50 kg. 1+1 Radio receiver, assume mDOM weight, 3+1 FOM (assume mDOM weight) + 2ftx2ftx4ft FOM box (50 lbs).  Special Devices from UW. FTS, seismometer missing from estimate.  250 lbs crate estimate</v>
      </c>
      <c r="AK47" s="147" t="str">
        <v/>
      </c>
    </row>
    <row r="48" spans="1:37" ht="30" hidden="1" customHeight="1">
      <c r="A48" s="37">
        <v>1.2</v>
      </c>
      <c r="B48" s="70" t="str">
        <v/>
      </c>
      <c r="C48" s="1" t="str">
        <v>Misc. Science Equipment - FY24</v>
      </c>
      <c r="D48" s="1" t="str">
        <v xml:space="preserve">Scientific and test equipment (SPAT, DCM et al.) - Do Not Freeze </v>
      </c>
      <c r="E48" s="38">
        <v>48</v>
      </c>
      <c r="F48" s="38">
        <v>48</v>
      </c>
      <c r="G48" s="38">
        <v>48</v>
      </c>
      <c r="H48" s="23">
        <v>1</v>
      </c>
      <c r="I48" s="22">
        <v>64</v>
      </c>
      <c r="J48" s="22">
        <v>1500</v>
      </c>
      <c r="K48" s="4">
        <v>1500</v>
      </c>
      <c r="L48" s="177" t="str">
        <v>estimated</v>
      </c>
      <c r="M48" s="173" t="str">
        <v>DNF</v>
      </c>
      <c r="N48" s="163" t="str">
        <v xml:space="preserve"> U. Wisc. Madison</v>
      </c>
      <c r="O48" s="156" t="str">
        <v/>
      </c>
      <c r="P48" s="151" t="str">
        <v>UWM - PTH</v>
      </c>
      <c r="Q48" s="169">
        <v>45139</v>
      </c>
      <c r="R48" s="151" t="str">
        <v>Truck</v>
      </c>
      <c r="S48" s="152" t="str">
        <v>PTH - CHC</v>
      </c>
      <c r="T48" s="153" t="str">
        <v/>
      </c>
      <c r="U48" s="153" t="str">
        <v>ComSur</v>
      </c>
      <c r="V48" s="155" t="str">
        <v>CHC-MCM</v>
      </c>
      <c r="W48" s="155" t="str">
        <v/>
      </c>
      <c r="X48" s="155" t="str">
        <v>USAP Air</v>
      </c>
      <c r="Y48" s="156">
        <v>45231</v>
      </c>
      <c r="Z48" s="157" t="str">
        <v/>
      </c>
      <c r="AA48" s="163" t="str">
        <v>LC-130</v>
      </c>
      <c r="AB48" s="156">
        <v>45261</v>
      </c>
      <c r="AC48" s="147" t="str">
        <v>Yes</v>
      </c>
      <c r="AD48" s="147" t="str">
        <v>FY24 inter</v>
      </c>
      <c r="AE48" s="147" t="str">
        <v>FY24 intra</v>
      </c>
      <c r="AF48" s="147" t="str">
        <v>T. Karg</v>
      </c>
      <c r="AG48" s="147">
        <v>44477</v>
      </c>
      <c r="AH48" s="147" t="str">
        <v>D. Tosi</v>
      </c>
      <c r="AI48" s="147">
        <v>44477</v>
      </c>
      <c r="AJ48" s="147" t="str">
        <v/>
      </c>
      <c r="AK48" s="147" t="str">
        <v/>
      </c>
    </row>
    <row r="49" spans="1:40" ht="32.450000000000003" hidden="1" customHeight="1">
      <c r="A49" s="25">
        <v>1.3</v>
      </c>
      <c r="B49" s="48" t="str">
        <v/>
      </c>
      <c r="C49" s="71" t="str">
        <v>Special Devices 89-93</v>
      </c>
      <c r="D49" s="3" t="str">
        <v>Special devices for 5 remaining strings from UW (4+1 FOM,2+1 Radio Receivers, 11+1 LOM + seismometer*) - Do Not Deep Freeze</v>
      </c>
      <c r="E49" s="23">
        <v>81</v>
      </c>
      <c r="F49" s="23">
        <v>56</v>
      </c>
      <c r="G49" s="23">
        <v>51</v>
      </c>
      <c r="H49" s="23">
        <v>1</v>
      </c>
      <c r="I49" s="22">
        <v>133.875</v>
      </c>
      <c r="J49" s="22">
        <v>1797</v>
      </c>
      <c r="K49" s="4">
        <v>1797</v>
      </c>
      <c r="L49" s="148" t="str">
        <v>preliminary</v>
      </c>
      <c r="M49" s="6" t="str">
        <v>DNDF [-40C]</v>
      </c>
      <c r="N49" s="10" t="str">
        <v>UWM/Kansas</v>
      </c>
      <c r="O49" s="156" t="str">
        <v/>
      </c>
      <c r="P49" s="160" t="str">
        <v>UWM - PTH</v>
      </c>
      <c r="Q49" s="169">
        <v>45505</v>
      </c>
      <c r="R49" s="151" t="str">
        <v>Truck</v>
      </c>
      <c r="S49" s="152" t="str">
        <v>PTH - CHC</v>
      </c>
      <c r="T49" s="153" t="str">
        <v/>
      </c>
      <c r="U49" s="153" t="str">
        <v>ComAir</v>
      </c>
      <c r="V49" s="155" t="str">
        <v>CHC-MCM</v>
      </c>
      <c r="W49" s="155" t="str">
        <v/>
      </c>
      <c r="X49" s="155" t="str">
        <v>USAP Air</v>
      </c>
      <c r="Y49" s="156">
        <v>45597</v>
      </c>
      <c r="Z49" s="157" t="str">
        <v/>
      </c>
      <c r="AA49" s="163" t="str">
        <v>LC-130</v>
      </c>
      <c r="AB49" s="156">
        <v>45621</v>
      </c>
      <c r="AC49" s="147" t="str">
        <v>Yes</v>
      </c>
      <c r="AD49" s="147" t="str">
        <v>FY25 inter</v>
      </c>
      <c r="AE49" s="147" t="str">
        <v>FY25 intra</v>
      </c>
      <c r="AF49" s="147" t="str">
        <v>S. Boeser</v>
      </c>
      <c r="AG49" s="147">
        <v>44482</v>
      </c>
      <c r="AH49" s="147" t="str">
        <v>D. Tosi</v>
      </c>
      <c r="AI49" s="147">
        <v>44482</v>
      </c>
      <c r="AJ49" s="147" t="str">
        <v xml:space="preserve">21 Special Devices from USA (11+ 1 LOM, 4+1 FOM, 2+1 RR, FTS ? , seismometer), assume mDOM weight. 200 lbs wood crate. FTS not included. (*) Seismometer not yet in CMD </v>
      </c>
      <c r="AK49" s="147" t="str">
        <v/>
      </c>
    </row>
    <row r="50" spans="1:40" ht="32.450000000000003" hidden="1" customHeight="1">
      <c r="A50" s="25">
        <v>1.5</v>
      </c>
      <c r="B50" s="48" t="str">
        <v/>
      </c>
      <c r="C50" s="3" t="str">
        <v>Calibration/Special Devices  89-93</v>
      </c>
      <c r="D50" s="3" t="str">
        <v>8+1 PencilBeams, 12+1 pDOMs from UW - Do Not Deep Freeze</v>
      </c>
      <c r="E50" s="23">
        <v>75</v>
      </c>
      <c r="F50" s="23">
        <v>56.5</v>
      </c>
      <c r="G50" s="148">
        <v>41</v>
      </c>
      <c r="H50" s="23">
        <v>1</v>
      </c>
      <c r="I50" s="22">
        <v>100.54253472222223</v>
      </c>
      <c r="J50" s="22">
        <v>1602</v>
      </c>
      <c r="K50" s="4">
        <v>1602</v>
      </c>
      <c r="L50" s="23" t="str">
        <v>use mDOM as estimate</v>
      </c>
      <c r="M50" s="6" t="str">
        <v>DNDF [-40C]</v>
      </c>
      <c r="N50" s="163" t="str">
        <v xml:space="preserve"> U. Wisc. Madison</v>
      </c>
      <c r="O50" s="156" t="str">
        <v/>
      </c>
      <c r="P50" s="151" t="str">
        <v>UWM - PTH</v>
      </c>
      <c r="Q50" s="169">
        <v>45505</v>
      </c>
      <c r="R50" s="151" t="str">
        <v>Truck</v>
      </c>
      <c r="S50" s="152" t="str">
        <v>PTH - CHC</v>
      </c>
      <c r="T50" s="153" t="str">
        <v/>
      </c>
      <c r="U50" s="153" t="str">
        <v>ComSur</v>
      </c>
      <c r="V50" s="155" t="str">
        <v>CHC-MCM</v>
      </c>
      <c r="W50" s="155" t="str">
        <v/>
      </c>
      <c r="X50" s="155" t="str">
        <v>USAP Air</v>
      </c>
      <c r="Y50" s="156">
        <v>45597</v>
      </c>
      <c r="Z50" s="157" t="str">
        <v/>
      </c>
      <c r="AA50" s="163" t="str">
        <v>LC-130</v>
      </c>
      <c r="AB50" s="156">
        <v>45621</v>
      </c>
      <c r="AC50" s="147" t="str">
        <v>Yes</v>
      </c>
      <c r="AD50" s="147" t="str">
        <v>FY25 inter</v>
      </c>
      <c r="AE50" s="147" t="str">
        <v>FY25 intra</v>
      </c>
      <c r="AF50" s="147" t="str">
        <v>D. Williams</v>
      </c>
      <c r="AG50" s="147">
        <v>44482</v>
      </c>
      <c r="AH50" s="147" t="str">
        <v>D. Tosi</v>
      </c>
      <c r="AI50" s="147">
        <v>44474</v>
      </c>
      <c r="AJ50" s="147" t="str">
        <v xml:space="preserve">8+1 PencilBeams for strings 89-93, 12+1 pDOMs, assume mDOM weight. 244 lbs crate. </v>
      </c>
      <c r="AK50" s="147" t="str">
        <v/>
      </c>
    </row>
    <row r="51" spans="1:40" ht="27" hidden="1" customHeight="1">
      <c r="A51" s="37">
        <v>1.2</v>
      </c>
      <c r="B51" s="70" t="str">
        <v/>
      </c>
      <c r="C51" s="1" t="str">
        <v>Misc. Science Equipment - FY25</v>
      </c>
      <c r="D51" s="1" t="str">
        <v>Scientific and test equipment  (Handheld test devices, Paros, et al.) - Do Not Freeze</v>
      </c>
      <c r="E51" s="38">
        <v>48</v>
      </c>
      <c r="F51" s="38">
        <v>48</v>
      </c>
      <c r="G51" s="38">
        <v>48</v>
      </c>
      <c r="H51" s="23">
        <v>1</v>
      </c>
      <c r="I51" s="22">
        <v>64</v>
      </c>
      <c r="J51" s="22">
        <v>1500</v>
      </c>
      <c r="K51" s="4">
        <v>1500</v>
      </c>
      <c r="L51" s="177" t="str">
        <v>estimated</v>
      </c>
      <c r="M51" s="173" t="str">
        <v>DNF</v>
      </c>
      <c r="N51" s="163" t="str">
        <v xml:space="preserve"> U. Wisc. Madison</v>
      </c>
      <c r="O51" s="156" t="str">
        <v/>
      </c>
      <c r="P51" s="151" t="str">
        <v>UWM - PTH</v>
      </c>
      <c r="Q51" s="169">
        <v>45505</v>
      </c>
      <c r="R51" s="151" t="str">
        <v>Truck</v>
      </c>
      <c r="S51" s="152" t="str">
        <v>PTH - CHC</v>
      </c>
      <c r="T51" s="153" t="str">
        <v/>
      </c>
      <c r="U51" s="153" t="str">
        <v>ComSur</v>
      </c>
      <c r="V51" s="155" t="str">
        <v>CHC-MCM</v>
      </c>
      <c r="W51" s="155" t="str">
        <v/>
      </c>
      <c r="X51" s="155" t="str">
        <v>USAP Air</v>
      </c>
      <c r="Y51" s="156">
        <v>45597</v>
      </c>
      <c r="Z51" s="157" t="str">
        <v/>
      </c>
      <c r="AA51" s="163" t="str">
        <v>LC-130</v>
      </c>
      <c r="AB51" s="156">
        <v>45627</v>
      </c>
      <c r="AC51" s="147" t="str">
        <v>Yes</v>
      </c>
      <c r="AD51" s="147" t="str">
        <v>FY25 inter</v>
      </c>
      <c r="AE51" s="147" t="str">
        <v>FY25 intra</v>
      </c>
      <c r="AF51" s="147" t="str">
        <v>D. Tosi</v>
      </c>
      <c r="AG51" s="147">
        <v>44477</v>
      </c>
      <c r="AH51" s="147" t="str">
        <v>D. Tosi</v>
      </c>
      <c r="AI51" s="147">
        <v>44477</v>
      </c>
      <c r="AJ51" s="147" t="str">
        <v/>
      </c>
      <c r="AK51" s="147" t="str">
        <v/>
      </c>
    </row>
    <row r="52" spans="1:40" ht="31.5" hidden="1">
      <c r="A52" s="25">
        <v>1.5</v>
      </c>
      <c r="B52" s="48" t="str">
        <v/>
      </c>
      <c r="C52" s="3" t="str">
        <v>Dust logging device</v>
      </c>
      <c r="D52" s="3" t="str">
        <v>Blue Logging device - sensitive equipment - Do Not Freeze</v>
      </c>
      <c r="E52" s="23">
        <v>48</v>
      </c>
      <c r="F52" s="23">
        <v>17</v>
      </c>
      <c r="G52" s="23">
        <v>17</v>
      </c>
      <c r="H52" s="23">
        <v>1</v>
      </c>
      <c r="I52" s="22">
        <v>8.0277777777777786</v>
      </c>
      <c r="J52" s="22">
        <v>60</v>
      </c>
      <c r="K52" s="4">
        <v>60</v>
      </c>
      <c r="L52" s="148" t="str">
        <v>as in 2019-2020</v>
      </c>
      <c r="M52" s="170" t="str">
        <v>DNF</v>
      </c>
      <c r="N52" s="163" t="str">
        <v xml:space="preserve"> U. Wisc. Madison</v>
      </c>
      <c r="O52" s="156" t="str">
        <v/>
      </c>
      <c r="P52" s="160" t="str">
        <v>UWM - PTH</v>
      </c>
      <c r="Q52" s="169">
        <v>45505</v>
      </c>
      <c r="R52" s="151" t="str">
        <v>Truck</v>
      </c>
      <c r="S52" s="152" t="str">
        <v>PTH - CHC</v>
      </c>
      <c r="T52" s="153" t="str">
        <v/>
      </c>
      <c r="U52" s="153" t="str">
        <v>ComAir</v>
      </c>
      <c r="V52" s="155" t="str">
        <v>CHC-MCM</v>
      </c>
      <c r="W52" s="155" t="str">
        <v/>
      </c>
      <c r="X52" s="155" t="str">
        <v>USAP Air</v>
      </c>
      <c r="Y52" s="156">
        <v>45597</v>
      </c>
      <c r="Z52" s="157" t="str">
        <v/>
      </c>
      <c r="AA52" s="163" t="str">
        <v>LC-130</v>
      </c>
      <c r="AB52" s="156">
        <v>45621</v>
      </c>
      <c r="AC52" s="147" t="str">
        <v>Yes</v>
      </c>
      <c r="AD52" s="147" t="str">
        <v>FY25 inter</v>
      </c>
      <c r="AE52" s="147" t="str">
        <v>FY25 intra</v>
      </c>
      <c r="AF52" s="147" t="str">
        <v>D. Williams</v>
      </c>
      <c r="AG52" s="147">
        <v>44483</v>
      </c>
      <c r="AH52" s="147" t="str">
        <v>D. Tosi</v>
      </c>
      <c r="AI52" s="147">
        <v>44457</v>
      </c>
      <c r="AJ52" s="147" t="str">
        <v>Used weights from last deployment season shipment data (could be combined)</v>
      </c>
      <c r="AK52" s="147" t="str">
        <v/>
      </c>
    </row>
    <row r="53" spans="1:40" ht="31.5" hidden="1">
      <c r="A53" s="25">
        <v>1.5</v>
      </c>
      <c r="B53" s="48" t="str">
        <v/>
      </c>
      <c r="C53" s="3" t="str">
        <v>Dust logging device</v>
      </c>
      <c r="D53" s="3" t="str">
        <v>Green Logging device - sensitive equipment - Do Not Freeze</v>
      </c>
      <c r="E53" s="23">
        <v>48</v>
      </c>
      <c r="F53" s="23">
        <v>17</v>
      </c>
      <c r="G53" s="23">
        <v>17</v>
      </c>
      <c r="H53" s="23">
        <v>1</v>
      </c>
      <c r="I53" s="22">
        <v>8.0277777777777786</v>
      </c>
      <c r="J53" s="22">
        <v>60</v>
      </c>
      <c r="K53" s="4">
        <v>60</v>
      </c>
      <c r="L53" s="148" t="str">
        <v>as in 2019-2020</v>
      </c>
      <c r="M53" s="170" t="str">
        <v>DNF</v>
      </c>
      <c r="N53" s="163" t="str">
        <v xml:space="preserve"> U. Wisc. Madison</v>
      </c>
      <c r="O53" s="156" t="str">
        <v/>
      </c>
      <c r="P53" s="160" t="str">
        <v>UWM - PTH</v>
      </c>
      <c r="Q53" s="169">
        <v>45505</v>
      </c>
      <c r="R53" s="151" t="str">
        <v>Truck</v>
      </c>
      <c r="S53" s="152" t="str">
        <v>PTH - CHC</v>
      </c>
      <c r="T53" s="153" t="str">
        <v/>
      </c>
      <c r="U53" s="153" t="str">
        <v>ComAir</v>
      </c>
      <c r="V53" s="155" t="str">
        <v>CHC-MCM</v>
      </c>
      <c r="W53" s="155" t="str">
        <v/>
      </c>
      <c r="X53" s="155" t="str">
        <v>USAP Air</v>
      </c>
      <c r="Y53" s="156">
        <v>45597</v>
      </c>
      <c r="Z53" s="157" t="str">
        <v/>
      </c>
      <c r="AA53" s="163" t="str">
        <v>LC-130</v>
      </c>
      <c r="AB53" s="156">
        <v>45621</v>
      </c>
      <c r="AC53" s="147" t="str">
        <v>Yes</v>
      </c>
      <c r="AD53" s="147" t="str">
        <v>FY25 inter</v>
      </c>
      <c r="AE53" s="147" t="str">
        <v>FY25 intra</v>
      </c>
      <c r="AF53" s="147" t="str">
        <v>D. Williams</v>
      </c>
      <c r="AG53" s="147">
        <v>44483</v>
      </c>
      <c r="AH53" s="147" t="str">
        <v>D. Tosi</v>
      </c>
      <c r="AI53" s="147">
        <v>44458</v>
      </c>
      <c r="AJ53" s="147" t="str">
        <v>Used weights from last deployment season shipment data (could be combined)</v>
      </c>
      <c r="AK53" s="147" t="str">
        <v/>
      </c>
    </row>
    <row r="54" spans="1:40" ht="31.5" hidden="1">
      <c r="A54" s="25">
        <v>1.5</v>
      </c>
      <c r="B54" s="48" t="str">
        <v/>
      </c>
      <c r="C54" s="3" t="str">
        <v>Dust logging device</v>
      </c>
      <c r="D54" s="3" t="str">
        <v>Electronics parts - sensitive equipment - Do Not Freeze</v>
      </c>
      <c r="E54" s="23">
        <v>26</v>
      </c>
      <c r="F54" s="23">
        <v>24</v>
      </c>
      <c r="G54" s="23">
        <v>24</v>
      </c>
      <c r="H54" s="23">
        <v>1</v>
      </c>
      <c r="I54" s="22">
        <v>8.6666666666666661</v>
      </c>
      <c r="J54" s="22">
        <v>120</v>
      </c>
      <c r="K54" s="4">
        <v>120</v>
      </c>
      <c r="L54" s="148" t="str">
        <v>as in 2019-2020</v>
      </c>
      <c r="M54" s="170" t="str">
        <v>DNF</v>
      </c>
      <c r="N54" s="163" t="str">
        <v xml:space="preserve"> U. Wisc. Madison</v>
      </c>
      <c r="O54" s="156" t="str">
        <v/>
      </c>
      <c r="P54" s="160" t="str">
        <v>UWM - PTH</v>
      </c>
      <c r="Q54" s="169">
        <v>45505</v>
      </c>
      <c r="R54" s="151" t="str">
        <v>Truck</v>
      </c>
      <c r="S54" s="152" t="str">
        <v>PTH - CHC</v>
      </c>
      <c r="T54" s="153" t="str">
        <v/>
      </c>
      <c r="U54" s="153" t="str">
        <v>ComAir</v>
      </c>
      <c r="V54" s="155" t="str">
        <v>CHC-MCM</v>
      </c>
      <c r="W54" s="155" t="str">
        <v/>
      </c>
      <c r="X54" s="155" t="str">
        <v>USAP Air</v>
      </c>
      <c r="Y54" s="156">
        <v>45597</v>
      </c>
      <c r="Z54" s="157" t="str">
        <v/>
      </c>
      <c r="AA54" s="163" t="str">
        <v>LC-130</v>
      </c>
      <c r="AB54" s="156">
        <v>45621</v>
      </c>
      <c r="AC54" s="147" t="str">
        <v>Yes</v>
      </c>
      <c r="AD54" s="147" t="str">
        <v>FY25 inter</v>
      </c>
      <c r="AE54" s="147" t="str">
        <v>FY25 intra</v>
      </c>
      <c r="AF54" s="147" t="str">
        <v>D. Williams</v>
      </c>
      <c r="AG54" s="147">
        <v>44483</v>
      </c>
      <c r="AH54" s="147" t="str">
        <v>D. Tosi</v>
      </c>
      <c r="AI54" s="147">
        <v>44459</v>
      </c>
      <c r="AJ54" s="147" t="str">
        <v>Used weights from last deployment season shipment data (could be combined)</v>
      </c>
      <c r="AK54" s="147" t="str">
        <v/>
      </c>
    </row>
    <row r="55" spans="1:40" ht="31.5" hidden="1">
      <c r="A55" s="25">
        <v>1.5</v>
      </c>
      <c r="B55" s="48" t="str">
        <v/>
      </c>
      <c r="C55" s="3" t="str">
        <v>Dust logging device</v>
      </c>
      <c r="D55" s="3" t="str">
        <v>Electronics parts - sensitive equipment - Do Not Freeze</v>
      </c>
      <c r="E55" s="23">
        <v>26</v>
      </c>
      <c r="F55" s="23">
        <v>23</v>
      </c>
      <c r="G55" s="23">
        <v>20</v>
      </c>
      <c r="H55" s="23">
        <v>1</v>
      </c>
      <c r="I55" s="22">
        <v>6.9212962962962967</v>
      </c>
      <c r="J55" s="22">
        <v>60</v>
      </c>
      <c r="K55" s="4">
        <v>60</v>
      </c>
      <c r="L55" s="148" t="str">
        <v>as in 2019-2020</v>
      </c>
      <c r="M55" s="170" t="str">
        <v>DNF</v>
      </c>
      <c r="N55" s="163" t="str">
        <v xml:space="preserve"> U. Wisc. Madison</v>
      </c>
      <c r="O55" s="156" t="str">
        <v/>
      </c>
      <c r="P55" s="160" t="str">
        <v>UWM - PTH</v>
      </c>
      <c r="Q55" s="169">
        <v>45505</v>
      </c>
      <c r="R55" s="151" t="str">
        <v>Truck</v>
      </c>
      <c r="S55" s="152" t="str">
        <v>PTH - CHC</v>
      </c>
      <c r="T55" s="153" t="str">
        <v/>
      </c>
      <c r="U55" s="153" t="str">
        <v>ComAir</v>
      </c>
      <c r="V55" s="155" t="str">
        <v>CHC-MCM</v>
      </c>
      <c r="W55" s="155" t="str">
        <v/>
      </c>
      <c r="X55" s="155" t="str">
        <v>USAP Air</v>
      </c>
      <c r="Y55" s="156">
        <v>45597</v>
      </c>
      <c r="Z55" s="157" t="str">
        <v/>
      </c>
      <c r="AA55" s="163" t="str">
        <v>LC-130</v>
      </c>
      <c r="AB55" s="156">
        <v>45621</v>
      </c>
      <c r="AC55" s="147" t="str">
        <v>Yes</v>
      </c>
      <c r="AD55" s="147" t="str">
        <v>FY25 inter</v>
      </c>
      <c r="AE55" s="147" t="str">
        <v>FY25 intra</v>
      </c>
      <c r="AF55" s="147" t="str">
        <v>D. Williams</v>
      </c>
      <c r="AG55" s="147">
        <v>44483</v>
      </c>
      <c r="AH55" s="147" t="str">
        <v>D. Tosi</v>
      </c>
      <c r="AI55" s="147">
        <v>44460</v>
      </c>
      <c r="AJ55" s="147" t="str">
        <v>Used weights from last deployment season shipment data (could be combined)</v>
      </c>
      <c r="AK55" s="147" t="str">
        <v/>
      </c>
    </row>
    <row r="56" spans="1:40" ht="47.25" hidden="1">
      <c r="A56" s="25">
        <v>1.5</v>
      </c>
      <c r="B56" s="48" t="str">
        <v/>
      </c>
      <c r="C56" s="3" t="str">
        <v>Logging winch</v>
      </c>
      <c r="D56" s="3" t="str">
        <v xml:space="preserve">Winch to be used for Dust Logging </v>
      </c>
      <c r="E56" s="23">
        <v>86</v>
      </c>
      <c r="F56" s="23">
        <v>60</v>
      </c>
      <c r="G56" s="23">
        <v>68</v>
      </c>
      <c r="H56" s="23">
        <v>1</v>
      </c>
      <c r="I56" s="22">
        <v>203.05555555555554</v>
      </c>
      <c r="J56" s="22">
        <v>3500</v>
      </c>
      <c r="K56" s="4">
        <v>3500</v>
      </c>
      <c r="L56" s="148" t="str">
        <v>IDP deep logging winch for reference</v>
      </c>
      <c r="M56" s="170" t="str">
        <v/>
      </c>
      <c r="N56" s="163" t="str">
        <v xml:space="preserve"> U. Wisc. Madison</v>
      </c>
      <c r="O56" s="156" t="str">
        <v/>
      </c>
      <c r="P56" s="160" t="str">
        <v>UWM - PTH</v>
      </c>
      <c r="Q56" s="169">
        <v>45505</v>
      </c>
      <c r="R56" s="151" t="str">
        <v>Truck</v>
      </c>
      <c r="S56" s="152" t="str">
        <v>PTH - CHC</v>
      </c>
      <c r="T56" s="153" t="str">
        <v/>
      </c>
      <c r="U56" s="153" t="str">
        <v>ComAir</v>
      </c>
      <c r="V56" s="155" t="str">
        <v>CHC-MCM</v>
      </c>
      <c r="W56" s="155" t="str">
        <v/>
      </c>
      <c r="X56" s="155" t="str">
        <v>USAP Air</v>
      </c>
      <c r="Y56" s="156">
        <v>45597</v>
      </c>
      <c r="Z56" s="157" t="str">
        <v/>
      </c>
      <c r="AA56" s="163" t="str">
        <v>LC-130</v>
      </c>
      <c r="AB56" s="156">
        <v>45621</v>
      </c>
      <c r="AC56" s="147" t="str">
        <v>Yes</v>
      </c>
      <c r="AD56" s="147" t="str">
        <v>FY25 inter</v>
      </c>
      <c r="AE56" s="147" t="str">
        <v>FY25 intra</v>
      </c>
      <c r="AF56" s="147" t="str">
        <v>D. Tosi</v>
      </c>
      <c r="AG56" s="147">
        <v>44477</v>
      </c>
      <c r="AH56" s="147" t="str">
        <v>I. McEwen</v>
      </c>
      <c r="AI56" s="147">
        <v>44477</v>
      </c>
      <c r="AJ56" s="147" t="str">
        <v>Used weights and cubes of IDP deep logging winch. Send back end of season</v>
      </c>
      <c r="AK56" s="147" t="str">
        <v/>
      </c>
    </row>
    <row r="57" spans="1:40" ht="47.25" hidden="1">
      <c r="A57" s="25">
        <v>1.5</v>
      </c>
      <c r="B57" s="48" t="str">
        <v/>
      </c>
      <c r="C57" s="3" t="str">
        <v>Logging winch control box</v>
      </c>
      <c r="D57" s="3" t="str">
        <v>Control Box for winch for Dust Logging  - sensitive equipment - Do Not Freeze</v>
      </c>
      <c r="E57" s="23">
        <v>48</v>
      </c>
      <c r="F57" s="23">
        <v>48</v>
      </c>
      <c r="G57" s="23">
        <v>36</v>
      </c>
      <c r="H57" s="23">
        <v>1</v>
      </c>
      <c r="I57" s="22">
        <v>48</v>
      </c>
      <c r="J57" s="22">
        <v>400</v>
      </c>
      <c r="K57" s="4">
        <v>400</v>
      </c>
      <c r="L57" s="148" t="str">
        <v>IDP deep logging winch for reference</v>
      </c>
      <c r="M57" s="170" t="str">
        <v>DNF</v>
      </c>
      <c r="N57" s="163" t="str">
        <v xml:space="preserve"> U. Wisc. Madison</v>
      </c>
      <c r="O57" s="156" t="str">
        <v/>
      </c>
      <c r="P57" s="160" t="str">
        <v>UWM - PTH</v>
      </c>
      <c r="Q57" s="169">
        <v>45505</v>
      </c>
      <c r="R57" s="151" t="str">
        <v>Truck</v>
      </c>
      <c r="S57" s="152" t="str">
        <v>PTH - CHC</v>
      </c>
      <c r="T57" s="153" t="str">
        <v/>
      </c>
      <c r="U57" s="153" t="str">
        <v>ComAir</v>
      </c>
      <c r="V57" s="155" t="str">
        <v>CHC-MCM</v>
      </c>
      <c r="W57" s="155" t="str">
        <v/>
      </c>
      <c r="X57" s="155" t="str">
        <v>USAP Air</v>
      </c>
      <c r="Y57" s="156">
        <v>45597</v>
      </c>
      <c r="Z57" s="157" t="str">
        <v/>
      </c>
      <c r="AA57" s="163" t="str">
        <v>LC-130</v>
      </c>
      <c r="AB57" s="156">
        <v>45621</v>
      </c>
      <c r="AC57" s="147" t="str">
        <v>Yes</v>
      </c>
      <c r="AD57" s="147" t="str">
        <v>FY25 inter</v>
      </c>
      <c r="AE57" s="147" t="str">
        <v>FY25 intra</v>
      </c>
      <c r="AF57" s="147" t="str">
        <v>D. Tosi</v>
      </c>
      <c r="AG57" s="147">
        <v>44477</v>
      </c>
      <c r="AH57" s="147" t="str">
        <v>I. McEwen</v>
      </c>
      <c r="AI57" s="147">
        <v>44477</v>
      </c>
      <c r="AJ57" s="147" t="str">
        <v>Used weights and cubes of IDP deep logging winch. Send back end of season</v>
      </c>
      <c r="AK57" s="147" t="str">
        <v/>
      </c>
    </row>
    <row r="58" spans="1:40" s="95" customFormat="1" ht="29.85" hidden="1" customHeight="1" thickBot="1">
      <c r="A58" s="53" t="str">
        <v/>
      </c>
      <c r="B58" s="53" t="str">
        <v/>
      </c>
      <c r="C58" s="54" t="str">
        <v>U. Wisconsin totals:</v>
      </c>
      <c r="D58" s="55" t="str">
        <v/>
      </c>
      <c r="E58" s="44" t="str">
        <v/>
      </c>
      <c r="F58" s="44" t="str">
        <v/>
      </c>
      <c r="G58" s="44" t="str">
        <v>TEU=&gt;</v>
      </c>
      <c r="H58" s="56">
        <v>12.127729694308279</v>
      </c>
      <c r="I58" s="57">
        <v>11545.59866898148</v>
      </c>
      <c r="J58" s="57" t="str">
        <v/>
      </c>
      <c r="K58" s="58">
        <v>148947</v>
      </c>
      <c r="L58" s="58" t="str">
        <v/>
      </c>
      <c r="M58" s="58" t="str">
        <v/>
      </c>
      <c r="N58" s="58" t="str">
        <v/>
      </c>
      <c r="O58" s="77" t="str">
        <v/>
      </c>
      <c r="P58" s="59" t="str">
        <v/>
      </c>
      <c r="Q58" s="77" t="str">
        <v/>
      </c>
      <c r="R58" s="60" t="str">
        <v/>
      </c>
      <c r="S58" s="59" t="str">
        <v/>
      </c>
      <c r="T58" s="60" t="str">
        <v/>
      </c>
      <c r="U58" s="60" t="str">
        <v/>
      </c>
      <c r="V58" s="59" t="str">
        <v/>
      </c>
      <c r="W58" s="60" t="str">
        <v/>
      </c>
      <c r="X58" s="60" t="str">
        <v/>
      </c>
      <c r="Y58" s="77" t="str">
        <v/>
      </c>
      <c r="Z58" s="60" t="str">
        <v/>
      </c>
      <c r="AA58" s="60" t="str">
        <v/>
      </c>
      <c r="AB58" s="77" t="str">
        <v/>
      </c>
      <c r="AC58" s="59" t="str">
        <v/>
      </c>
      <c r="AD58" s="77" t="str">
        <v/>
      </c>
      <c r="AE58" s="59" t="str">
        <v/>
      </c>
      <c r="AF58" s="59" t="str">
        <v/>
      </c>
      <c r="AG58" s="59" t="str">
        <v/>
      </c>
      <c r="AH58" s="59" t="str">
        <v/>
      </c>
      <c r="AI58" s="59" t="str">
        <v/>
      </c>
      <c r="AJ58" s="59" t="str">
        <v/>
      </c>
      <c r="AK58" s="59" t="str">
        <v/>
      </c>
      <c r="AL58" s="11"/>
      <c r="AM58" s="11"/>
      <c r="AN58" s="11"/>
    </row>
    <row r="59" spans="1:40" ht="30" customHeight="1">
      <c r="A59" s="35">
        <v>1.4</v>
      </c>
      <c r="B59" s="51" t="str">
        <v/>
      </c>
      <c r="C59" s="20" t="str">
        <v>Surface Junction Boxes</v>
      </c>
      <c r="D59" s="1" t="str">
        <v xml:space="preserve">Surface Junction Boxes  can overwinter in McM if shipped earlier. 7 junction boxes </v>
      </c>
      <c r="E59" s="36">
        <v>66</v>
      </c>
      <c r="F59" s="36">
        <v>30</v>
      </c>
      <c r="G59" s="36">
        <v>14</v>
      </c>
      <c r="H59" s="23">
        <v>7</v>
      </c>
      <c r="I59" s="4">
        <v>112.29166666666667</v>
      </c>
      <c r="J59" s="4">
        <v>200</v>
      </c>
      <c r="K59" s="4">
        <v>1400</v>
      </c>
      <c r="L59" s="36" t="str">
        <v>preliminary</v>
      </c>
      <c r="M59" s="8" t="str">
        <v/>
      </c>
      <c r="N59" s="163" t="str">
        <v>MSU</v>
      </c>
      <c r="O59" s="156">
        <v>44866</v>
      </c>
      <c r="P59" s="151" t="str">
        <v>MSU-PTH</v>
      </c>
      <c r="Q59" s="169">
        <v>44880</v>
      </c>
      <c r="R59" s="151" t="str">
        <v>Truck</v>
      </c>
      <c r="S59" s="152" t="str">
        <v>PTH - MCM</v>
      </c>
      <c r="T59" s="153" t="str">
        <v/>
      </c>
      <c r="U59" s="153" t="str">
        <v>USAP Vessel</v>
      </c>
      <c r="V59" s="155" t="str">
        <v>USAP Vessel</v>
      </c>
      <c r="W59" s="155" t="str">
        <v/>
      </c>
      <c r="X59" s="155" t="str">
        <v>-</v>
      </c>
      <c r="Y59" s="162">
        <v>44963</v>
      </c>
      <c r="Z59" s="157" t="str">
        <v/>
      </c>
      <c r="AA59" s="147" t="str">
        <v>LC-130/SPoT</v>
      </c>
      <c r="AB59" s="156">
        <v>45270</v>
      </c>
      <c r="AC59" s="147" t="str">
        <v>Yes</v>
      </c>
      <c r="AD59" s="147" t="str">
        <v>FY23 inter</v>
      </c>
      <c r="AE59" s="147" t="str">
        <v>FY24 intra</v>
      </c>
      <c r="AF59" s="147" t="str">
        <v>T. DeYoung</v>
      </c>
      <c r="AG59" s="156">
        <v>44482</v>
      </c>
      <c r="AH59" s="147" t="str">
        <v>D. Tosi</v>
      </c>
      <c r="AI59" s="156">
        <v>44480</v>
      </c>
      <c r="AJ59" s="147" t="str">
        <v>Each is 66" x 30" x 14", each is 112 lbs. Assume Folding crate</v>
      </c>
      <c r="AK59" s="147" t="str">
        <v/>
      </c>
    </row>
    <row r="60" spans="1:40" ht="32.25" customHeight="1">
      <c r="A60" s="35">
        <v>1.4</v>
      </c>
      <c r="B60" s="51" t="str">
        <v/>
      </c>
      <c r="C60" s="20" t="str">
        <v>Surface Cable Assemblies</v>
      </c>
      <c r="D60" s="1" t="str">
        <v xml:space="preserve">Palletized wooden cable drums (Qty: 7). Can overwinter in MCM. </v>
      </c>
      <c r="E60" s="36">
        <v>48</v>
      </c>
      <c r="F60" s="36">
        <v>65</v>
      </c>
      <c r="G60" s="36">
        <v>71</v>
      </c>
      <c r="H60" s="23">
        <v>7</v>
      </c>
      <c r="I60" s="4">
        <v>897.3611111111112</v>
      </c>
      <c r="J60" s="4">
        <v>1335.7142857142858</v>
      </c>
      <c r="K60" s="4">
        <v>9350</v>
      </c>
      <c r="L60" s="36" t="str">
        <v>actual</v>
      </c>
      <c r="M60" s="124" t="str">
        <v/>
      </c>
      <c r="N60" s="163" t="str">
        <v>MSU</v>
      </c>
      <c r="O60" s="156">
        <v>44530</v>
      </c>
      <c r="P60" s="151" t="str">
        <v>MSU-PTH</v>
      </c>
      <c r="Q60" s="169">
        <v>44896</v>
      </c>
      <c r="R60" s="151" t="str">
        <v>Truck</v>
      </c>
      <c r="S60" s="152" t="str">
        <v>PTH - MCM</v>
      </c>
      <c r="T60" s="153" t="str">
        <v/>
      </c>
      <c r="U60" s="153" t="str">
        <v>USAP Vessel</v>
      </c>
      <c r="V60" s="155" t="str">
        <v>USAP Vessel</v>
      </c>
      <c r="W60" s="155" t="str">
        <v/>
      </c>
      <c r="X60" s="155" t="str">
        <v>-</v>
      </c>
      <c r="Y60" s="162">
        <v>44963</v>
      </c>
      <c r="Z60" s="157" t="str">
        <v/>
      </c>
      <c r="AA60" s="147" t="str">
        <v>LC-130</v>
      </c>
      <c r="AB60" s="156">
        <v>45250</v>
      </c>
      <c r="AC60" s="147" t="str">
        <v>Yes</v>
      </c>
      <c r="AD60" s="147" t="str">
        <v>FY23 inter</v>
      </c>
      <c r="AE60" s="147" t="str">
        <v>FY24 intra</v>
      </c>
      <c r="AF60" s="147" t="str">
        <v>T. DeYoung</v>
      </c>
      <c r="AG60" s="156">
        <v>44482</v>
      </c>
      <c r="AH60" s="147" t="str">
        <v>D. Tosi</v>
      </c>
      <c r="AI60" s="156">
        <v>44480</v>
      </c>
      <c r="AJ60" s="147" t="str">
        <v xml:space="preserve">(*) storage in McMurdo pending low temperature test </v>
      </c>
      <c r="AK60" s="147" t="str">
        <v/>
      </c>
    </row>
    <row r="61" spans="1:40" ht="63" hidden="1">
      <c r="A61" s="35">
        <v>1.4</v>
      </c>
      <c r="B61" s="51" t="str">
        <v/>
      </c>
      <c r="C61" s="20" t="str">
        <v>Breakout cables for strings 87-88</v>
      </c>
      <c r="D61" s="20" t="str">
        <v>Standard vessel shipping.  2 wooden crates containing spooled breakout cable assemblies - 96 cf / 1,000 lbs each - Do Not Deep Freeze</v>
      </c>
      <c r="E61" s="36">
        <v>72</v>
      </c>
      <c r="F61" s="36">
        <v>48</v>
      </c>
      <c r="G61" s="36">
        <v>48</v>
      </c>
      <c r="H61" s="23">
        <v>2</v>
      </c>
      <c r="I61" s="4">
        <v>192</v>
      </c>
      <c r="J61" s="4">
        <v>1000</v>
      </c>
      <c r="K61" s="4">
        <v>2000</v>
      </c>
      <c r="L61" s="36" t="str">
        <v>estimated</v>
      </c>
      <c r="M61" s="124" t="str">
        <v>DNDF[-40C](*)</v>
      </c>
      <c r="N61" s="163" t="str">
        <v>MSU</v>
      </c>
      <c r="O61" s="156">
        <v>44985</v>
      </c>
      <c r="P61" s="151" t="str">
        <v>MSU-PTH</v>
      </c>
      <c r="Q61" s="169">
        <v>45031</v>
      </c>
      <c r="R61" s="151" t="str">
        <v>Truck</v>
      </c>
      <c r="S61" s="153" t="str">
        <v>PTH - MCM</v>
      </c>
      <c r="T61" s="153" t="str">
        <v/>
      </c>
      <c r="U61" s="153" t="str">
        <v>USAP Vessel</v>
      </c>
      <c r="V61" s="155" t="str">
        <v>USAP Vessel</v>
      </c>
      <c r="W61" s="155" t="str">
        <v/>
      </c>
      <c r="X61" s="155" t="str">
        <v>-</v>
      </c>
      <c r="Y61" s="162">
        <v>45328</v>
      </c>
      <c r="Z61" s="157" t="str">
        <v/>
      </c>
      <c r="AA61" s="163" t="str">
        <v>LC-130</v>
      </c>
      <c r="AB61" s="156">
        <v>45337</v>
      </c>
      <c r="AC61" s="147" t="str">
        <v>Yes</v>
      </c>
      <c r="AD61" s="147" t="str">
        <v>FY24 inter</v>
      </c>
      <c r="AE61" s="147" t="str">
        <v>FY24 intra</v>
      </c>
      <c r="AF61" s="147" t="str">
        <v>T. DeYoung</v>
      </c>
      <c r="AG61" s="147">
        <v>44459</v>
      </c>
      <c r="AH61" s="147" t="str">
        <v>D. Tosi</v>
      </c>
      <c r="AI61" s="147">
        <v>44480</v>
      </c>
      <c r="AJ61" s="147" t="str">
        <v>Preliminary estimate of weight and size.  Pre-staging string 87-88 equipment in cryo or ICL. - if shipping to Pole not possible before end of 23/24 season could overwinter in McM (at an increased risk and pending low temperature test)</v>
      </c>
      <c r="AK61" s="147" t="str">
        <v/>
      </c>
    </row>
    <row r="62" spans="1:40" ht="32.25" hidden="1" customHeight="1">
      <c r="A62" s="35">
        <v>1.4</v>
      </c>
      <c r="B62" s="93" t="str">
        <v/>
      </c>
      <c r="C62" s="20" t="str">
        <v>Breakout cables for strings 89-93</v>
      </c>
      <c r="D62" s="20" t="str">
        <v>Stored in McMurdo FY24. 5 wooden crates containing spooled breakout cable assemblies - 96 cf/ 1,000 lbs each (preliminary) -  Do Not Deep Freeze</v>
      </c>
      <c r="E62" s="36">
        <v>72</v>
      </c>
      <c r="F62" s="36">
        <v>48</v>
      </c>
      <c r="G62" s="36">
        <v>48</v>
      </c>
      <c r="H62" s="23">
        <v>5</v>
      </c>
      <c r="I62" s="4">
        <v>480</v>
      </c>
      <c r="J62" s="4">
        <v>1000</v>
      </c>
      <c r="K62" s="4">
        <v>5000</v>
      </c>
      <c r="L62" s="36" t="str">
        <v>estimated</v>
      </c>
      <c r="M62" s="170" t="str">
        <v>DNDF[-40C](*)</v>
      </c>
      <c r="N62" s="163" t="str">
        <v>MSU</v>
      </c>
      <c r="O62" s="156">
        <v>45068</v>
      </c>
      <c r="P62" s="151" t="str">
        <v>MSU-PTH</v>
      </c>
      <c r="Q62" s="169">
        <v>45092</v>
      </c>
      <c r="R62" s="151" t="str">
        <v>Truck</v>
      </c>
      <c r="S62" s="153" t="str">
        <v>PTH - MCM</v>
      </c>
      <c r="T62" s="153" t="str">
        <v/>
      </c>
      <c r="U62" s="153" t="str">
        <v>USAP Vessel</v>
      </c>
      <c r="V62" s="155" t="str">
        <v>USAP Vessel</v>
      </c>
      <c r="W62" s="155" t="str">
        <v/>
      </c>
      <c r="X62" s="155" t="str">
        <v>-</v>
      </c>
      <c r="Y62" s="162">
        <v>45328</v>
      </c>
      <c r="Z62" s="157" t="str">
        <v/>
      </c>
      <c r="AA62" s="163" t="str">
        <v>LC-130/SPoT</v>
      </c>
      <c r="AB62" s="156">
        <v>45621</v>
      </c>
      <c r="AC62" s="147" t="str">
        <v>Yes</v>
      </c>
      <c r="AD62" s="147" t="str">
        <v>FY24 inter</v>
      </c>
      <c r="AE62" s="147" t="str">
        <v>FY25 intra</v>
      </c>
      <c r="AF62" s="147" t="str">
        <v>T. DeYoung</v>
      </c>
      <c r="AG62" s="147">
        <v>44459</v>
      </c>
      <c r="AH62" s="147" t="str">
        <v>D. Tosi</v>
      </c>
      <c r="AI62" s="147">
        <v>44459</v>
      </c>
      <c r="AJ62" s="147" t="str">
        <v xml:space="preserve">Preliminary estimate of weight and size.  
(*) storage in McMurdo pending low temperature test  </v>
      </c>
      <c r="AK62" s="147" t="str">
        <v/>
      </c>
    </row>
    <row r="63" spans="1:40" ht="32.25" hidden="1" customHeight="1">
      <c r="A63" s="35">
        <v>1.4</v>
      </c>
      <c r="B63" s="51" t="str">
        <v/>
      </c>
      <c r="C63" s="20" t="str">
        <v>Main (downhole) load members 87-93</v>
      </c>
      <c r="D63" s="20" t="str">
        <v>May be possible to store in McMurdo until drill season - Do Not Deep Freeze</v>
      </c>
      <c r="E63" s="36">
        <v>47</v>
      </c>
      <c r="F63" s="36">
        <v>47</v>
      </c>
      <c r="G63" s="36">
        <v>39</v>
      </c>
      <c r="H63" s="23">
        <v>7</v>
      </c>
      <c r="I63" s="4">
        <v>348.99131944444446</v>
      </c>
      <c r="J63" s="4">
        <v>766</v>
      </c>
      <c r="K63" s="4">
        <v>5362</v>
      </c>
      <c r="L63" s="36" t="str">
        <v>preliminary</v>
      </c>
      <c r="M63" s="124" t="str">
        <v>DNDF[-40C](*)</v>
      </c>
      <c r="N63" s="163" t="str">
        <v>MSU</v>
      </c>
      <c r="O63" s="156">
        <v>45017</v>
      </c>
      <c r="P63" s="151" t="str">
        <v>MSU-PTH</v>
      </c>
      <c r="Q63" s="169">
        <v>45031</v>
      </c>
      <c r="R63" s="151" t="str">
        <v>Truck</v>
      </c>
      <c r="S63" s="153" t="str">
        <v>PTH - MCM</v>
      </c>
      <c r="T63" s="153" t="str">
        <v/>
      </c>
      <c r="U63" s="153" t="str">
        <v>USAP Vessel</v>
      </c>
      <c r="V63" s="155" t="str">
        <v>USAP Vessel</v>
      </c>
      <c r="W63" s="155" t="str">
        <v/>
      </c>
      <c r="X63" s="155" t="str">
        <v>-</v>
      </c>
      <c r="Y63" s="162">
        <v>45328</v>
      </c>
      <c r="Z63" s="157" t="str">
        <v/>
      </c>
      <c r="AA63" s="147" t="str">
        <v>LC-130/SPoT</v>
      </c>
      <c r="AB63" s="156">
        <v>45627</v>
      </c>
      <c r="AC63" s="147" t="str">
        <v>Yes</v>
      </c>
      <c r="AD63" s="147" t="str">
        <v>FY24 inter</v>
      </c>
      <c r="AE63" s="147" t="str">
        <v>FY25 intra</v>
      </c>
      <c r="AF63" s="147" t="str">
        <v>T. DeYoung</v>
      </c>
      <c r="AG63" s="147">
        <v>44459</v>
      </c>
      <c r="AH63" s="147" t="str">
        <v>D. Tosi</v>
      </c>
      <c r="AI63" s="147">
        <v>44480</v>
      </c>
      <c r="AJ63" s="147" t="str">
        <v xml:space="preserve">(*) storage in McMurdo pending low temperature test </v>
      </c>
      <c r="AK63" s="147" t="str">
        <v/>
      </c>
    </row>
    <row r="64" spans="1:40" ht="40.5" hidden="1" customHeight="1">
      <c r="A64" s="35">
        <v>1.4</v>
      </c>
      <c r="B64" s="51" t="str">
        <v/>
      </c>
      <c r="C64" s="20" t="str">
        <v>Main (downhole) cables 87-93</v>
      </c>
      <c r="D64" s="20" t="str">
        <v>May be possible to store in McMurdo until drill season - Do Not Deep Freeze</v>
      </c>
      <c r="E64" s="36">
        <v>96</v>
      </c>
      <c r="F64" s="36">
        <v>96</v>
      </c>
      <c r="G64" s="36">
        <v>96</v>
      </c>
      <c r="H64" s="23">
        <v>7</v>
      </c>
      <c r="I64" s="4">
        <v>3584</v>
      </c>
      <c r="J64" s="4">
        <v>15000</v>
      </c>
      <c r="K64" s="4">
        <v>105000</v>
      </c>
      <c r="L64" s="36" t="str">
        <v>preliminary</v>
      </c>
      <c r="M64" s="124" t="str">
        <v>DNDF[-40C](*)</v>
      </c>
      <c r="N64" s="163" t="str">
        <v>MSU</v>
      </c>
      <c r="O64" s="156">
        <v>45017</v>
      </c>
      <c r="P64" s="151" t="str">
        <v>MSU-PTH</v>
      </c>
      <c r="Q64" s="169">
        <v>45031</v>
      </c>
      <c r="R64" s="151" t="str">
        <v>Truck</v>
      </c>
      <c r="S64" s="153" t="str">
        <v>PTH - MCM</v>
      </c>
      <c r="T64" s="153" t="str">
        <v/>
      </c>
      <c r="U64" s="153" t="str">
        <v>USAP Vessel</v>
      </c>
      <c r="V64" s="155" t="str">
        <v>USAP Vessel</v>
      </c>
      <c r="W64" s="155" t="str">
        <v/>
      </c>
      <c r="X64" s="155" t="str">
        <v>-</v>
      </c>
      <c r="Y64" s="162">
        <v>45328</v>
      </c>
      <c r="Z64" s="157" t="str">
        <v/>
      </c>
      <c r="AA64" s="147" t="str">
        <v>LC-130/SPoT</v>
      </c>
      <c r="AB64" s="156">
        <v>45627</v>
      </c>
      <c r="AC64" s="147" t="str">
        <v>Yes</v>
      </c>
      <c r="AD64" s="147" t="str">
        <v>FY24 inter</v>
      </c>
      <c r="AE64" s="147" t="str">
        <v>FY25 intra</v>
      </c>
      <c r="AF64" s="147" t="str">
        <v>T. DeYoung</v>
      </c>
      <c r="AG64" s="147">
        <v>44459</v>
      </c>
      <c r="AH64" s="147" t="str">
        <v>D. Tosi</v>
      </c>
      <c r="AI64" s="147">
        <v>44480</v>
      </c>
      <c r="AJ64" s="147" t="str">
        <v xml:space="preserve">(*) storage in McMurdo pending low temperature test </v>
      </c>
      <c r="AK64" s="147" t="str">
        <v/>
      </c>
    </row>
    <row r="65" spans="1:40" ht="72" hidden="1" customHeight="1">
      <c r="A65" s="25">
        <v>1.3</v>
      </c>
      <c r="B65" s="48" t="str">
        <v/>
      </c>
      <c r="C65" s="3" t="str">
        <v>String Sensors 89-93</v>
      </c>
      <c r="D65" s="3" t="str">
        <v>Optical Sensors for 5 strings from MSU (mDOMs) - Do Not Deep Freeze</v>
      </c>
      <c r="E65" s="23">
        <v>40</v>
      </c>
      <c r="F65" s="23">
        <v>48</v>
      </c>
      <c r="G65" s="148">
        <v>46</v>
      </c>
      <c r="H65" s="23">
        <v>25</v>
      </c>
      <c r="I65" s="4">
        <v>1277.7777777777778</v>
      </c>
      <c r="J65" s="4">
        <v>573</v>
      </c>
      <c r="K65" s="4">
        <v>14325</v>
      </c>
      <c r="L65" s="148" t="str">
        <v>final weight(**)</v>
      </c>
      <c r="M65" s="6" t="str">
        <v>DNDF [-40C]</v>
      </c>
      <c r="N65" s="10" t="str">
        <v>MSU</v>
      </c>
      <c r="O65" s="156" t="str">
        <v/>
      </c>
      <c r="P65" s="151" t="str">
        <v>MSU-PTH</v>
      </c>
      <c r="Q65" s="169">
        <v>45505</v>
      </c>
      <c r="R65" s="151" t="str">
        <v>Truck</v>
      </c>
      <c r="S65" s="153" t="str">
        <v>PTH - CHC</v>
      </c>
      <c r="T65" s="153" t="str">
        <v/>
      </c>
      <c r="U65" s="153" t="str">
        <v>ComSur</v>
      </c>
      <c r="V65" s="155" t="str">
        <v>CHC - MCM</v>
      </c>
      <c r="W65" s="155" t="str">
        <v/>
      </c>
      <c r="X65" s="155" t="str">
        <v>USAP Air</v>
      </c>
      <c r="Y65" s="156">
        <v>45597</v>
      </c>
      <c r="Z65" s="157" t="str">
        <v/>
      </c>
      <c r="AA65" s="163" t="str">
        <v>LC-130</v>
      </c>
      <c r="AB65" s="156">
        <v>45621</v>
      </c>
      <c r="AC65" s="147" t="str">
        <v>Yes</v>
      </c>
      <c r="AD65" s="147" t="str">
        <v>FY25 inter</v>
      </c>
      <c r="AE65" s="147" t="str">
        <v>FY25 intra</v>
      </c>
      <c r="AF65" s="147" t="str">
        <v>T. Karg</v>
      </c>
      <c r="AG65" s="147">
        <v>44459</v>
      </c>
      <c r="AH65" s="147" t="str">
        <v>D. Tosi</v>
      </c>
      <c r="AI65" s="147">
        <v>44461</v>
      </c>
      <c r="AJ65" s="147" t="str">
        <v>mDOM weight is 28 kg/boxed + 35kg pallet, assume 8 mDOMs/pallet (189 to be deployed + 11 spares)(*)Assumed to be shipped in 2x20' HC  (5115 lbs, 238inx96inx114in) or a 40 ft HC, purchased by MSU or loaned in PTH (container weight not included)</v>
      </c>
      <c r="AK65" s="147" t="str">
        <v/>
      </c>
    </row>
    <row r="66" spans="1:40" ht="47.25" hidden="1">
      <c r="A66" s="25">
        <v>1.3</v>
      </c>
      <c r="B66" s="48" t="str">
        <v/>
      </c>
      <c r="C66" s="3" t="str">
        <v>String Sensors 89-93</v>
      </c>
      <c r="D66" s="3" t="str">
        <v>Optical Sensors for 5 strings from MSU (mDOMs) containers (TBD) - Do Not Deep Freeze</v>
      </c>
      <c r="E66" s="23">
        <v>238</v>
      </c>
      <c r="F66" s="23">
        <v>96</v>
      </c>
      <c r="G66" s="148">
        <v>114</v>
      </c>
      <c r="H66" s="23">
        <v>0</v>
      </c>
      <c r="I66" s="4">
        <v>0</v>
      </c>
      <c r="J66" s="4">
        <v>5115</v>
      </c>
      <c r="K66" s="4">
        <v>0</v>
      </c>
      <c r="L66" s="148" t="str">
        <v>see notes in item above</v>
      </c>
      <c r="M66" s="6" t="str">
        <v>DNDF [-40C]</v>
      </c>
      <c r="N66" s="10" t="str">
        <v>MSU</v>
      </c>
      <c r="O66" s="156" t="str">
        <v/>
      </c>
      <c r="P66" s="151" t="str">
        <v>MSU-PTH</v>
      </c>
      <c r="Q66" s="169">
        <v>45505</v>
      </c>
      <c r="R66" s="151" t="str">
        <v>Truck</v>
      </c>
      <c r="S66" s="153" t="str">
        <v>PTH - CHC</v>
      </c>
      <c r="T66" s="153" t="str">
        <v/>
      </c>
      <c r="U66" s="153" t="str">
        <v>ComSur</v>
      </c>
      <c r="V66" s="155" t="str">
        <v>CHC - MCM</v>
      </c>
      <c r="W66" s="155" t="str">
        <v/>
      </c>
      <c r="X66" s="155" t="str">
        <v>USAP Air</v>
      </c>
      <c r="Y66" s="156">
        <v>45597</v>
      </c>
      <c r="Z66" s="157" t="str">
        <v/>
      </c>
      <c r="AA66" s="163" t="str">
        <v>LC-130</v>
      </c>
      <c r="AB66" s="156">
        <v>45621</v>
      </c>
      <c r="AC66" s="147" t="str">
        <v>Yes</v>
      </c>
      <c r="AD66" s="147" t="str">
        <v>FY25 inter</v>
      </c>
      <c r="AE66" s="147" t="str">
        <v>FY25 intra</v>
      </c>
      <c r="AF66" s="147" t="str">
        <v>T. Karg</v>
      </c>
      <c r="AG66" s="147">
        <v>44459</v>
      </c>
      <c r="AH66" s="147" t="str">
        <v>D. Tosi</v>
      </c>
      <c r="AI66" s="147">
        <v>44461</v>
      </c>
      <c r="AJ66" s="147" t="str">
        <v>Assume 2x20HC containers for transport on COMSUR (TBC). Pallets could be loaded to 53 ft truck and loaded into a loaned container in PTH but this would increase touch points (and risk)</v>
      </c>
      <c r="AK66" s="147" t="str">
        <v/>
      </c>
    </row>
    <row r="67" spans="1:40" s="95" customFormat="1" ht="21" hidden="1" customHeight="1" thickBot="1">
      <c r="A67" s="53" t="str">
        <v/>
      </c>
      <c r="B67" s="53" t="str">
        <v/>
      </c>
      <c r="C67" s="54" t="str">
        <v>MSU Totals:</v>
      </c>
      <c r="D67" s="55" t="str">
        <v/>
      </c>
      <c r="E67" s="44" t="str">
        <v/>
      </c>
      <c r="F67" s="44" t="str">
        <v/>
      </c>
      <c r="G67" s="44" t="str">
        <v>TEU=&gt;</v>
      </c>
      <c r="H67" s="56">
        <v>7.239938944327732</v>
      </c>
      <c r="I67" s="57">
        <v>6892.421875</v>
      </c>
      <c r="J67" s="57" t="str">
        <v/>
      </c>
      <c r="K67" s="58">
        <v>142437</v>
      </c>
      <c r="L67" s="58" t="str">
        <v/>
      </c>
      <c r="M67" s="58" t="str">
        <v/>
      </c>
      <c r="N67" s="58" t="str">
        <v/>
      </c>
      <c r="O67" s="77" t="str">
        <v/>
      </c>
      <c r="P67" s="59" t="str">
        <v/>
      </c>
      <c r="Q67" s="77" t="str">
        <v/>
      </c>
      <c r="R67" s="60" t="str">
        <v/>
      </c>
      <c r="S67" s="59" t="str">
        <v/>
      </c>
      <c r="T67" s="60" t="str">
        <v/>
      </c>
      <c r="U67" s="60" t="str">
        <v/>
      </c>
      <c r="V67" s="59" t="str">
        <v/>
      </c>
      <c r="W67" s="60" t="str">
        <v/>
      </c>
      <c r="X67" s="60" t="str">
        <v/>
      </c>
      <c r="Y67" s="77" t="str">
        <v/>
      </c>
      <c r="Z67" s="60" t="str">
        <v/>
      </c>
      <c r="AA67" s="60" t="str">
        <v/>
      </c>
      <c r="AB67" s="77" t="str">
        <v/>
      </c>
      <c r="AC67" s="59" t="str">
        <v/>
      </c>
      <c r="AD67" s="77" t="str">
        <v/>
      </c>
      <c r="AE67" s="59" t="str">
        <v/>
      </c>
      <c r="AF67" s="59" t="str">
        <v/>
      </c>
      <c r="AG67" s="59" t="str">
        <v/>
      </c>
      <c r="AH67" s="59" t="str">
        <v/>
      </c>
      <c r="AI67" s="59" t="str">
        <v/>
      </c>
      <c r="AJ67" s="59" t="str">
        <v/>
      </c>
      <c r="AK67" s="59" t="str">
        <v/>
      </c>
      <c r="AL67" s="11"/>
      <c r="AM67" s="11"/>
      <c r="AN67" s="11"/>
    </row>
    <row r="68" spans="1:40" ht="21.6" hidden="1" customHeight="1" thickTop="1">
      <c r="A68" s="25">
        <v>1.3</v>
      </c>
      <c r="B68" s="48" t="str">
        <v/>
      </c>
      <c r="C68" s="3" t="str">
        <v>DM-Ice</v>
      </c>
      <c r="D68" s="3" t="str">
        <v>DM-ice (two modules for string 89 and 90) - Do Not Deep Freeze</v>
      </c>
      <c r="E68" s="23">
        <v>48</v>
      </c>
      <c r="F68" s="23">
        <v>48</v>
      </c>
      <c r="G68" s="23">
        <v>48</v>
      </c>
      <c r="H68" s="23">
        <v>1</v>
      </c>
      <c r="I68" s="4">
        <v>64</v>
      </c>
      <c r="J68" s="4">
        <v>1500</v>
      </c>
      <c r="K68" s="4">
        <v>1500</v>
      </c>
      <c r="L68" s="148" t="str">
        <v>estimated</v>
      </c>
      <c r="M68" s="6" t="str">
        <v>DNDF [-40C]</v>
      </c>
      <c r="N68" s="10" t="str">
        <v>Yale</v>
      </c>
      <c r="O68" s="156" t="str">
        <v/>
      </c>
      <c r="P68" s="151" t="str">
        <v>Yale-PTH</v>
      </c>
      <c r="Q68" s="169" t="str">
        <v/>
      </c>
      <c r="R68" s="151" t="str">
        <v>Truck</v>
      </c>
      <c r="S68" s="153" t="str">
        <v>PTH - CHC</v>
      </c>
      <c r="T68" s="153" t="str">
        <v/>
      </c>
      <c r="U68" s="153" t="str">
        <v>ComSur</v>
      </c>
      <c r="V68" s="155" t="str">
        <v>CHC - MCM</v>
      </c>
      <c r="W68" s="155" t="str">
        <v/>
      </c>
      <c r="X68" s="155" t="str">
        <v>USAP Air</v>
      </c>
      <c r="Y68" s="156">
        <v>45597</v>
      </c>
      <c r="Z68" s="157" t="str">
        <v/>
      </c>
      <c r="AA68" s="163" t="str">
        <v>LC-130</v>
      </c>
      <c r="AB68" s="156">
        <v>45621</v>
      </c>
      <c r="AC68" s="147" t="str">
        <v>Yes</v>
      </c>
      <c r="AD68" s="147" t="str">
        <v>FY25 inter</v>
      </c>
      <c r="AE68" s="147" t="str">
        <v>FY25 intra</v>
      </c>
      <c r="AF68" s="147" t="str">
        <v>M. Kauer</v>
      </c>
      <c r="AG68" s="147">
        <v>44459</v>
      </c>
      <c r="AH68" s="147" t="str">
        <v>D. Tosi</v>
      </c>
      <c r="AI68" s="147">
        <v>44459</v>
      </c>
      <c r="AJ68" s="147" t="str">
        <v/>
      </c>
      <c r="AK68" s="147" t="str">
        <v/>
      </c>
    </row>
    <row r="69" spans="1:40" s="95" customFormat="1" ht="38.25" hidden="1" thickBot="1">
      <c r="A69" s="53" t="str">
        <v/>
      </c>
      <c r="B69" s="53" t="str">
        <v/>
      </c>
      <c r="C69" s="54" t="str">
        <v>Other Institutions Totals:</v>
      </c>
      <c r="D69" s="55" t="str">
        <v/>
      </c>
      <c r="E69" s="44" t="str">
        <v/>
      </c>
      <c r="F69" s="44" t="str">
        <v/>
      </c>
      <c r="G69" s="44" t="str">
        <v/>
      </c>
      <c r="H69" s="56">
        <v>6.7226890756302532E-2</v>
      </c>
      <c r="I69" s="57">
        <v>64</v>
      </c>
      <c r="J69" s="57" t="str">
        <v/>
      </c>
      <c r="K69" s="58">
        <v>1500</v>
      </c>
      <c r="L69" s="58" t="str">
        <v/>
      </c>
      <c r="M69" s="58" t="str">
        <v/>
      </c>
      <c r="N69" s="58" t="str">
        <v/>
      </c>
      <c r="O69" s="77" t="str">
        <v/>
      </c>
      <c r="P69" s="59" t="str">
        <v/>
      </c>
      <c r="Q69" s="77" t="str">
        <v/>
      </c>
      <c r="R69" s="60" t="str">
        <v/>
      </c>
      <c r="S69" s="59" t="str">
        <v/>
      </c>
      <c r="T69" s="60" t="str">
        <v/>
      </c>
      <c r="U69" s="60" t="str">
        <v/>
      </c>
      <c r="V69" s="59" t="str">
        <v/>
      </c>
      <c r="W69" s="60" t="str">
        <v/>
      </c>
      <c r="X69" s="60" t="str">
        <v/>
      </c>
      <c r="Y69" s="77" t="str">
        <v/>
      </c>
      <c r="Z69" s="60" t="str">
        <v/>
      </c>
      <c r="AA69" s="60" t="str">
        <v/>
      </c>
      <c r="AB69" s="77" t="str">
        <v/>
      </c>
      <c r="AC69" s="59" t="str">
        <v/>
      </c>
      <c r="AD69" s="77" t="str">
        <v/>
      </c>
      <c r="AE69" s="59" t="str">
        <v/>
      </c>
      <c r="AF69" s="59" t="str">
        <v/>
      </c>
      <c r="AG69" s="59" t="str">
        <v/>
      </c>
      <c r="AH69" s="59" t="str">
        <v/>
      </c>
      <c r="AI69" s="59" t="str">
        <v/>
      </c>
      <c r="AJ69" s="59" t="str">
        <v/>
      </c>
      <c r="AK69" s="59" t="str">
        <v/>
      </c>
      <c r="AL69" s="11"/>
      <c r="AM69" s="11"/>
      <c r="AN69" s="11"/>
    </row>
    <row r="70" spans="1:40" ht="63" hidden="1">
      <c r="A70" s="25">
        <v>1.3</v>
      </c>
      <c r="B70" s="48" t="str">
        <v/>
      </c>
      <c r="C70" s="3" t="str">
        <v>String Sensors 87-88</v>
      </c>
      <c r="D70" s="3" t="str">
        <v>Optical sensors for 2 strings from Germany (mDOMs) (spares included) - Do Not Deep Freeze</v>
      </c>
      <c r="E70" s="23">
        <v>40</v>
      </c>
      <c r="F70" s="23">
        <v>48</v>
      </c>
      <c r="G70" s="148">
        <v>46</v>
      </c>
      <c r="H70" s="23">
        <v>16</v>
      </c>
      <c r="I70" s="4">
        <v>817.77777777777783</v>
      </c>
      <c r="J70" s="4">
        <v>573</v>
      </c>
      <c r="K70" s="4">
        <v>9168</v>
      </c>
      <c r="L70" s="148" t="str">
        <v>final weight(**)</v>
      </c>
      <c r="M70" s="6" t="str">
        <v>DNDF [-40C]</v>
      </c>
      <c r="N70" s="10" t="str">
        <v>DESY</v>
      </c>
      <c r="O70" s="156" t="str">
        <v/>
      </c>
      <c r="P70" s="151" t="str">
        <v>DESY-CHC</v>
      </c>
      <c r="Q70" s="169">
        <v>45139</v>
      </c>
      <c r="R70" s="151" t="str">
        <v>ComSur</v>
      </c>
      <c r="S70" s="153" t="str">
        <v>DESY-CHC</v>
      </c>
      <c r="T70" s="153" t="str">
        <v/>
      </c>
      <c r="U70" s="153" t="str">
        <v>ComSur</v>
      </c>
      <c r="V70" s="155" t="str">
        <v>CHC - MCM</v>
      </c>
      <c r="W70" s="155" t="str">
        <v/>
      </c>
      <c r="X70" s="155" t="str">
        <v>USAP  Air</v>
      </c>
      <c r="Y70" s="156">
        <v>45231</v>
      </c>
      <c r="Z70" s="157" t="str">
        <v/>
      </c>
      <c r="AA70" s="163" t="str">
        <v>LC-130</v>
      </c>
      <c r="AB70" s="156">
        <v>45306</v>
      </c>
      <c r="AC70" s="147" t="str">
        <v>Yes</v>
      </c>
      <c r="AD70" s="147" t="str">
        <v>FY24 inter</v>
      </c>
      <c r="AE70" s="147" t="str">
        <v>FY24 intra</v>
      </c>
      <c r="AF70" s="147" t="str">
        <v>T. Karg</v>
      </c>
      <c r="AG70" s="147">
        <v>44459</v>
      </c>
      <c r="AH70" s="147" t="str">
        <v>D. Tosi</v>
      </c>
      <c r="AI70" s="147">
        <v>44461</v>
      </c>
      <c r="AJ70" s="147" t="str">
        <v>mDOM weight is 62 lbs (25kg/sensor + 3 kg/box) + 35kg pallet, assume 8 mDOMs/pallet - 116 to be deployed + 12 spares - 
(**) shipped in 20 HC container. Container weight not included in the assumption that pallet will be taken out in CHC.</v>
      </c>
      <c r="AK70" s="147" t="str">
        <v/>
      </c>
    </row>
    <row r="71" spans="1:40" ht="63" hidden="1">
      <c r="A71" s="25">
        <v>1.3</v>
      </c>
      <c r="B71" s="48" t="str">
        <v/>
      </c>
      <c r="C71" s="3" t="str">
        <v>String Sensors 87-88</v>
      </c>
      <c r="D71" s="3" t="str">
        <v>Optical sensors for 2 strings from Germany (mDOMs) (SPARES) - Do Not Deep Freeze</v>
      </c>
      <c r="E71" s="23">
        <v>40</v>
      </c>
      <c r="F71" s="23">
        <v>48</v>
      </c>
      <c r="G71" s="148">
        <v>46</v>
      </c>
      <c r="H71" s="23">
        <v>0</v>
      </c>
      <c r="I71" s="4">
        <v>0</v>
      </c>
      <c r="J71" s="4">
        <v>573</v>
      </c>
      <c r="K71" s="4">
        <v>0</v>
      </c>
      <c r="L71" s="148" t="str">
        <v>final weight(**)</v>
      </c>
      <c r="M71" s="6" t="str">
        <v>DNDF [-40C]</v>
      </c>
      <c r="N71" s="10" t="str">
        <v>DESY</v>
      </c>
      <c r="O71" s="156" t="str">
        <v/>
      </c>
      <c r="P71" s="151" t="str">
        <v>DESY-CHC</v>
      </c>
      <c r="Q71" s="169">
        <v>45139</v>
      </c>
      <c r="R71" s="151" t="str">
        <v>ComSur</v>
      </c>
      <c r="S71" s="153" t="str">
        <v>DESY-CHC</v>
      </c>
      <c r="T71" s="153" t="str">
        <v/>
      </c>
      <c r="U71" s="153" t="str">
        <v>ComSur</v>
      </c>
      <c r="V71" s="155" t="str">
        <v>CHC - MCM</v>
      </c>
      <c r="W71" s="155" t="str">
        <v/>
      </c>
      <c r="X71" s="155" t="str">
        <v>USAP  Air</v>
      </c>
      <c r="Y71" s="156">
        <v>45231</v>
      </c>
      <c r="Z71" s="157" t="str">
        <v/>
      </c>
      <c r="AA71" s="163" t="str">
        <v>LC-130</v>
      </c>
      <c r="AB71" s="156">
        <v>45306</v>
      </c>
      <c r="AC71" s="147" t="str">
        <v>Yes</v>
      </c>
      <c r="AD71" s="147" t="str">
        <v>FY24 inter</v>
      </c>
      <c r="AE71" s="147" t="str">
        <v>FY24 intra</v>
      </c>
      <c r="AF71" s="147" t="str">
        <v>T. Karg</v>
      </c>
      <c r="AG71" s="147">
        <v>44459</v>
      </c>
      <c r="AH71" s="147" t="str">
        <v>D. Tosi</v>
      </c>
      <c r="AI71" s="147">
        <v>44461</v>
      </c>
      <c r="AJ71" s="147" t="str">
        <v>mDOM weight is 62 lbs (25kg/sensor + 3 kg/box) + 35kg pallet, assume 8 mDOMs/pallet - (**) shipped in 20 HC container. Container weight not included in the assumption that pallet will be taken out in CHC.</v>
      </c>
      <c r="AK71" s="147" t="str">
        <v/>
      </c>
    </row>
    <row r="72" spans="1:40" ht="31.5" hidden="1">
      <c r="A72" s="25">
        <v>1.3</v>
      </c>
      <c r="B72" s="48" t="str">
        <v/>
      </c>
      <c r="C72" s="3" t="str">
        <v>Special Devices 87-88</v>
      </c>
      <c r="D72" s="3" t="str">
        <v>Special devices for 2 strings from DESY/Germany/Sweden (8 WOMs, 0 Abalone) + spares - Do Not Deep Freeze</v>
      </c>
      <c r="E72" s="23">
        <v>40</v>
      </c>
      <c r="F72" s="23">
        <v>21</v>
      </c>
      <c r="G72" s="23">
        <v>64</v>
      </c>
      <c r="H72" s="23">
        <v>1</v>
      </c>
      <c r="I72" s="4">
        <v>31.111111111111111</v>
      </c>
      <c r="J72" s="4">
        <v>701</v>
      </c>
      <c r="K72" s="4">
        <v>701</v>
      </c>
      <c r="L72" s="148" t="str">
        <v>preliminary</v>
      </c>
      <c r="M72" s="38" t="str">
        <v>DNDF [-40C]</v>
      </c>
      <c r="N72" s="10" t="str">
        <v>Mainz</v>
      </c>
      <c r="O72" s="156" t="str">
        <v/>
      </c>
      <c r="P72" s="151" t="str">
        <v>DESY-CHC</v>
      </c>
      <c r="Q72" s="169">
        <v>45139</v>
      </c>
      <c r="R72" s="151" t="str">
        <v>ComSur</v>
      </c>
      <c r="S72" s="153" t="str">
        <v>DESY-CHC</v>
      </c>
      <c r="T72" s="153" t="str">
        <v/>
      </c>
      <c r="U72" s="153" t="str">
        <v>ComSur</v>
      </c>
      <c r="V72" s="155" t="str">
        <v>CHC - MCM</v>
      </c>
      <c r="W72" s="155" t="str">
        <v/>
      </c>
      <c r="X72" s="155" t="str">
        <v>USAP  Air</v>
      </c>
      <c r="Y72" s="156">
        <v>45231</v>
      </c>
      <c r="Z72" s="157" t="str">
        <v/>
      </c>
      <c r="AA72" s="163" t="str">
        <v>LC-130</v>
      </c>
      <c r="AB72" s="156">
        <v>45306</v>
      </c>
      <c r="AC72" s="147" t="str">
        <v>Yes</v>
      </c>
      <c r="AD72" s="147" t="str">
        <v>FY24 inter</v>
      </c>
      <c r="AE72" s="147" t="str">
        <v>FY24 intra</v>
      </c>
      <c r="AF72" s="147" t="str">
        <v>S. Boeser</v>
      </c>
      <c r="AG72" s="147">
        <v>44482</v>
      </c>
      <c r="AH72" s="147" t="str">
        <v>D. Tosi</v>
      </c>
      <c r="AI72" s="147">
        <v>44482</v>
      </c>
      <c r="AJ72" s="147" t="str">
        <v xml:space="preserve">8 WOMs (no spares) - AH not included for now. Assume 150 lbs crate.  </v>
      </c>
      <c r="AK72" s="147" t="str">
        <v/>
      </c>
    </row>
    <row r="73" spans="1:40" ht="47.25" hidden="1">
      <c r="A73" s="25">
        <v>1.5</v>
      </c>
      <c r="B73" s="48" t="str">
        <v/>
      </c>
      <c r="C73" s="3" t="str">
        <v>Calibration Devices 87-88</v>
      </c>
      <c r="D73" s="3" t="str">
        <v>Calibration devices for 2 strings from DESY/Germany/Sweden (4+2 POCAMs, 3+1 Acoustic sensors,  2+1 Swedish Cameras) - Do Not Deep Freeze</v>
      </c>
      <c r="E73" s="96">
        <v>62</v>
      </c>
      <c r="F73" s="96">
        <v>38</v>
      </c>
      <c r="G73" s="96">
        <v>41</v>
      </c>
      <c r="H73" s="23">
        <v>1</v>
      </c>
      <c r="I73" s="4">
        <v>55.900462962962962</v>
      </c>
      <c r="J73" s="4">
        <v>836</v>
      </c>
      <c r="K73" s="4">
        <v>836</v>
      </c>
      <c r="L73" s="148" t="str">
        <v>preliminary</v>
      </c>
      <c r="M73" s="6" t="str">
        <v>DNDF [-40C]</v>
      </c>
      <c r="N73" s="10" t="str">
        <v>TUM/Aachen/Sweden</v>
      </c>
      <c r="O73" s="156" t="str">
        <v/>
      </c>
      <c r="P73" s="151" t="str">
        <v>DESY-CHC</v>
      </c>
      <c r="Q73" s="169">
        <v>45139</v>
      </c>
      <c r="R73" s="151" t="str">
        <v>ComSur</v>
      </c>
      <c r="S73" s="153" t="str">
        <v>DESY-CHC</v>
      </c>
      <c r="T73" s="153" t="str">
        <v/>
      </c>
      <c r="U73" s="153" t="str">
        <v>ComSur</v>
      </c>
      <c r="V73" s="155" t="str">
        <v>CHC-MCM</v>
      </c>
      <c r="W73" s="155" t="str">
        <v/>
      </c>
      <c r="X73" s="155" t="str">
        <v>USAP  Air</v>
      </c>
      <c r="Y73" s="156">
        <v>45231</v>
      </c>
      <c r="Z73" s="157" t="str">
        <v/>
      </c>
      <c r="AA73" s="163" t="str">
        <v>LC-130</v>
      </c>
      <c r="AB73" s="156">
        <v>45306</v>
      </c>
      <c r="AC73" s="147" t="str">
        <v>Yes</v>
      </c>
      <c r="AD73" s="147" t="str">
        <v>FY24 inter</v>
      </c>
      <c r="AE73" s="147" t="str">
        <v>FY24 intra</v>
      </c>
      <c r="AF73" s="147" t="str">
        <v>D. Williams</v>
      </c>
      <c r="AG73" s="147">
        <v>44482</v>
      </c>
      <c r="AH73" s="147" t="str">
        <v>D. Tosi</v>
      </c>
      <c r="AI73" s="147">
        <v>44482</v>
      </c>
      <c r="AJ73" s="147" t="str">
        <v>Calibration devices for strings 87-88 = 2+1 Sweden Camera + 3+1 Acoustic Module + 4+1 POCAM, including spares, 200 lbs crate</v>
      </c>
      <c r="AK73" s="147" t="str">
        <v/>
      </c>
    </row>
    <row r="74" spans="1:40" ht="31.5" hidden="1">
      <c r="A74" s="35">
        <v>1.4</v>
      </c>
      <c r="B74" s="51" t="str">
        <v/>
      </c>
      <c r="C74" s="20" t="str">
        <v>FieldHub electronics</v>
      </c>
      <c r="D74" s="1" t="str">
        <v>Required onsite for FY24 installation. 1 crate containing readout electronics for installation in ICL - Do Not Freeze</v>
      </c>
      <c r="E74" s="36">
        <v>48</v>
      </c>
      <c r="F74" s="36">
        <v>48</v>
      </c>
      <c r="G74" s="36">
        <v>36</v>
      </c>
      <c r="H74" s="23">
        <v>1</v>
      </c>
      <c r="I74" s="4">
        <v>48</v>
      </c>
      <c r="J74" s="4">
        <v>275</v>
      </c>
      <c r="K74" s="4">
        <v>275</v>
      </c>
      <c r="L74" s="148" t="str">
        <v>preliminary</v>
      </c>
      <c r="M74" s="8" t="str">
        <v>DNF</v>
      </c>
      <c r="N74" s="163" t="str">
        <v>DESY</v>
      </c>
      <c r="O74" s="156">
        <v>45139</v>
      </c>
      <c r="P74" s="151" t="str">
        <v>DESY-CHC</v>
      </c>
      <c r="Q74" s="169">
        <v>45153</v>
      </c>
      <c r="R74" s="151" t="str">
        <v>ComSur</v>
      </c>
      <c r="S74" s="153" t="str">
        <v>DESY-CHC</v>
      </c>
      <c r="T74" s="153" t="str">
        <v/>
      </c>
      <c r="U74" s="153" t="str">
        <v>ComSur</v>
      </c>
      <c r="V74" s="155" t="str">
        <v>CHC-MCM</v>
      </c>
      <c r="W74" s="155" t="str">
        <v/>
      </c>
      <c r="X74" s="155" t="str">
        <v>USAP  Air</v>
      </c>
      <c r="Y74" s="156">
        <v>45231</v>
      </c>
      <c r="Z74" s="157" t="str">
        <v/>
      </c>
      <c r="AA74" s="163" t="str">
        <v>LC-130</v>
      </c>
      <c r="AB74" s="156">
        <v>45261</v>
      </c>
      <c r="AC74" s="147" t="str">
        <v>No</v>
      </c>
      <c r="AD74" s="147" t="str">
        <v>FY24 inter</v>
      </c>
      <c r="AE74" s="147" t="str">
        <v>FY24 intra</v>
      </c>
      <c r="AF74" s="147" t="str">
        <v>J. Kelley</v>
      </c>
      <c r="AG74" s="147">
        <v>44482</v>
      </c>
      <c r="AH74" s="147" t="str">
        <v>D. Tosi</v>
      </c>
      <c r="AI74" s="147">
        <v>44482</v>
      </c>
      <c r="AJ74" s="147" t="str">
        <v xml:space="preserve">Field Hubs are 442mm x 480mm x 133 mm (17.4" x 18.9" x 5.2") and weight maybe 10 lb each.  100 lbs crate. </v>
      </c>
      <c r="AK74" s="147" t="str">
        <v/>
      </c>
    </row>
    <row r="75" spans="1:40" ht="63" hidden="1">
      <c r="A75" s="25">
        <v>1.3</v>
      </c>
      <c r="B75" s="48" t="str">
        <v/>
      </c>
      <c r="C75" s="3" t="str">
        <v>String Sensors 89-93</v>
      </c>
      <c r="D75" s="3" t="str">
        <v>Optical sensors for 5 strings from Germany (mDOMs) - Do Not Deep Freeze</v>
      </c>
      <c r="E75" s="23">
        <v>40</v>
      </c>
      <c r="F75" s="23">
        <v>48</v>
      </c>
      <c r="G75" s="148">
        <v>46</v>
      </c>
      <c r="H75" s="23">
        <v>12</v>
      </c>
      <c r="I75" s="4">
        <v>613.33333333333337</v>
      </c>
      <c r="J75" s="4">
        <v>573</v>
      </c>
      <c r="K75" s="4">
        <v>6876</v>
      </c>
      <c r="L75" s="148" t="str">
        <v>final weight(**)</v>
      </c>
      <c r="M75" s="6" t="str">
        <v>DNDF [-40C]</v>
      </c>
      <c r="N75" s="10" t="str">
        <v>DESY</v>
      </c>
      <c r="O75" s="156" t="str">
        <v/>
      </c>
      <c r="P75" s="151" t="str">
        <v>DESY-CHC</v>
      </c>
      <c r="Q75" s="169">
        <v>45505</v>
      </c>
      <c r="R75" s="151" t="str">
        <v>ComSur</v>
      </c>
      <c r="S75" s="153" t="str">
        <v>DESY-CHC</v>
      </c>
      <c r="T75" s="153" t="str">
        <v/>
      </c>
      <c r="U75" s="153" t="str">
        <v>ComSur</v>
      </c>
      <c r="V75" s="155" t="str">
        <v>CHC - MCM</v>
      </c>
      <c r="W75" s="155" t="str">
        <v/>
      </c>
      <c r="X75" s="155" t="str">
        <v>USAP  Air</v>
      </c>
      <c r="Y75" s="156">
        <v>45597</v>
      </c>
      <c r="Z75" s="157" t="str">
        <v/>
      </c>
      <c r="AA75" s="163" t="str">
        <v>LC-130</v>
      </c>
      <c r="AB75" s="156">
        <v>45621</v>
      </c>
      <c r="AC75" s="147" t="str">
        <v>Yes</v>
      </c>
      <c r="AD75" s="147" t="str">
        <v>FY25 inter</v>
      </c>
      <c r="AE75" s="147" t="str">
        <v>FY25 intra</v>
      </c>
      <c r="AF75" s="147" t="str">
        <v>T. Karg</v>
      </c>
      <c r="AG75" s="147">
        <v>44459</v>
      </c>
      <c r="AH75" s="147" t="str">
        <v>D. Tosi</v>
      </c>
      <c r="AI75" s="147">
        <v>44461</v>
      </c>
      <c r="AJ75" s="147" t="str">
        <v>mDOM weight is (28kg/sensor boxed) + 35kg pallet, assume 8 mDOMs/pallet - 190 to be deployed + 10 spares. (**) shipped in 20 HC container. Container not included in weight as pallets will be taken out.</v>
      </c>
      <c r="AK75" s="147" t="str">
        <v/>
      </c>
    </row>
    <row r="76" spans="1:40" ht="31.5" hidden="1">
      <c r="A76" s="25">
        <v>1.3</v>
      </c>
      <c r="B76" s="48" t="str">
        <v/>
      </c>
      <c r="C76" s="3" t="str">
        <v>Special Devices 89-93</v>
      </c>
      <c r="D76" s="3" t="str">
        <v>Special devices for 5 remaining strings from DESY/Germany/Sweden (6 WOMs,  3 Abalone Hubs or WOM Traps)  no spares - Do Not Deep Freeze</v>
      </c>
      <c r="E76" s="23">
        <v>32</v>
      </c>
      <c r="F76" s="23">
        <v>31</v>
      </c>
      <c r="G76" s="23">
        <v>89</v>
      </c>
      <c r="H76" s="23">
        <v>1</v>
      </c>
      <c r="I76" s="4">
        <v>51.092592592592595</v>
      </c>
      <c r="J76" s="4">
        <v>1035</v>
      </c>
      <c r="K76" s="4">
        <v>1035</v>
      </c>
      <c r="L76" s="148" t="str">
        <v>preliminary</v>
      </c>
      <c r="M76" s="38" t="str">
        <v>DNDF [-40C]</v>
      </c>
      <c r="N76" s="10" t="str">
        <v>Mainz</v>
      </c>
      <c r="O76" s="156" t="str">
        <v/>
      </c>
      <c r="P76" s="151" t="str">
        <v>DESY-CHC</v>
      </c>
      <c r="Q76" s="169">
        <v>45505</v>
      </c>
      <c r="R76" s="151" t="str">
        <v>ComSur</v>
      </c>
      <c r="S76" s="153" t="str">
        <v>DESY-CHC</v>
      </c>
      <c r="T76" s="153" t="str">
        <v/>
      </c>
      <c r="U76" s="153" t="str">
        <v>ComSur</v>
      </c>
      <c r="V76" s="155" t="str">
        <v>CHC - MCM</v>
      </c>
      <c r="W76" s="155" t="str">
        <v/>
      </c>
      <c r="X76" s="155" t="str">
        <v>USAP  Air</v>
      </c>
      <c r="Y76" s="156">
        <v>45597</v>
      </c>
      <c r="Z76" s="157" t="str">
        <v/>
      </c>
      <c r="AA76" s="163" t="str">
        <v>LC-130</v>
      </c>
      <c r="AB76" s="156">
        <v>45621</v>
      </c>
      <c r="AC76" s="147" t="str">
        <v>Yes</v>
      </c>
      <c r="AD76" s="147" t="str">
        <v>FY25 inter</v>
      </c>
      <c r="AE76" s="147" t="str">
        <v>FY25 intra</v>
      </c>
      <c r="AF76" s="147" t="str">
        <v>S. Boeser</v>
      </c>
      <c r="AG76" s="147">
        <v>44482</v>
      </c>
      <c r="AH76" s="147" t="str">
        <v>D. Tosi</v>
      </c>
      <c r="AI76" s="147">
        <v>44482</v>
      </c>
      <c r="AJ76" s="147" t="str">
        <v>6 Special Devices from Germany 6 (WOM + 0 AH) including 0 spare for each. Assume 170 lbs crate.</v>
      </c>
      <c r="AK76" s="147" t="str">
        <v/>
      </c>
    </row>
    <row r="77" spans="1:40" ht="50.25" hidden="1" customHeight="1">
      <c r="A77" s="25">
        <v>1.5</v>
      </c>
      <c r="B77" s="48" t="str">
        <v/>
      </c>
      <c r="C77" s="3" t="str">
        <v>Calibration Devices 89-93</v>
      </c>
      <c r="D77" s="3" t="str">
        <v>Calibration for 5 strings from DESY/Germany/Sweden (17+2 POCAMs, 7+ 1 Acoustic sensors,  3+ 1 Swedish Cameras) including spares - Do Not Deep Freeze</v>
      </c>
      <c r="E77" s="96">
        <v>62</v>
      </c>
      <c r="F77" s="96">
        <v>48</v>
      </c>
      <c r="G77" s="96">
        <v>44</v>
      </c>
      <c r="H77" s="23">
        <v>1</v>
      </c>
      <c r="I77" s="4">
        <v>75.777777777777771</v>
      </c>
      <c r="J77" s="4">
        <v>1694</v>
      </c>
      <c r="K77" s="4">
        <v>1694</v>
      </c>
      <c r="L77" s="148" t="str">
        <v>preliminary</v>
      </c>
      <c r="M77" s="6" t="str">
        <v>DNDF [-40C]</v>
      </c>
      <c r="N77" s="10" t="str">
        <v>TUM/Aachen/Sweden</v>
      </c>
      <c r="O77" s="156" t="str">
        <v/>
      </c>
      <c r="P77" s="151" t="str">
        <v>DESY-CHC</v>
      </c>
      <c r="Q77" s="169">
        <v>45505</v>
      </c>
      <c r="R77" s="151" t="str">
        <v>ComSur</v>
      </c>
      <c r="S77" s="153" t="str">
        <v>DESY-CHC</v>
      </c>
      <c r="T77" s="153" t="str">
        <v/>
      </c>
      <c r="U77" s="153" t="str">
        <v>ComSur</v>
      </c>
      <c r="V77" s="155" t="str">
        <v>CHC-MCM</v>
      </c>
      <c r="W77" s="155" t="str">
        <v/>
      </c>
      <c r="X77" s="155" t="str">
        <v>USAP  Air</v>
      </c>
      <c r="Y77" s="156">
        <v>45597</v>
      </c>
      <c r="Z77" s="157" t="str">
        <v/>
      </c>
      <c r="AA77" s="163" t="str">
        <v>LC-130</v>
      </c>
      <c r="AB77" s="156">
        <v>45621</v>
      </c>
      <c r="AC77" s="147" t="str">
        <v>Yes</v>
      </c>
      <c r="AD77" s="147" t="str">
        <v>FY25 inter</v>
      </c>
      <c r="AE77" s="147" t="str">
        <v>FY25 intra</v>
      </c>
      <c r="AF77" s="147" t="str">
        <v>D. Williams</v>
      </c>
      <c r="AG77" s="147">
        <v>44482</v>
      </c>
      <c r="AH77" s="147" t="str">
        <v>D. Tosi</v>
      </c>
      <c r="AI77" s="147">
        <v>44482</v>
      </c>
      <c r="AJ77" s="147" t="str">
        <v>Calibration devices for strings 89-93 = 3+1 Sweden Camera,7+1 + Acoustic Module,17 +1 POCAM, including spares, 200 lbs crate</v>
      </c>
      <c r="AK77" s="147" t="str">
        <v/>
      </c>
    </row>
    <row r="78" spans="1:40" s="95" customFormat="1" ht="33.75" hidden="1" customHeight="1" thickBot="1">
      <c r="A78" s="53" t="str">
        <v/>
      </c>
      <c r="B78" s="53" t="str">
        <v/>
      </c>
      <c r="C78" s="54" t="str">
        <v>DESY/Aachen/TUM/Sweden etc Totals:</v>
      </c>
      <c r="D78" s="55" t="str">
        <v/>
      </c>
      <c r="E78" s="44" t="str">
        <v/>
      </c>
      <c r="F78" s="44" t="str">
        <v/>
      </c>
      <c r="G78" s="44" t="str">
        <v>TEU=&gt;</v>
      </c>
      <c r="H78" s="56">
        <v>1.778354049953315</v>
      </c>
      <c r="I78" s="57">
        <v>1692.9930555555557</v>
      </c>
      <c r="J78" s="57" t="str">
        <v/>
      </c>
      <c r="K78" s="57">
        <v>20585</v>
      </c>
      <c r="L78" s="58" t="str">
        <v/>
      </c>
      <c r="M78" s="58" t="str">
        <v/>
      </c>
      <c r="N78" s="58" t="str">
        <v/>
      </c>
      <c r="O78" s="77" t="str">
        <v/>
      </c>
      <c r="P78" s="59" t="str">
        <v/>
      </c>
      <c r="Q78" s="77" t="str">
        <v/>
      </c>
      <c r="R78" s="60" t="str">
        <v/>
      </c>
      <c r="S78" s="59" t="str">
        <v/>
      </c>
      <c r="T78" s="60" t="str">
        <v/>
      </c>
      <c r="U78" s="60" t="str">
        <v/>
      </c>
      <c r="V78" s="59" t="str">
        <v/>
      </c>
      <c r="W78" s="60" t="str">
        <v/>
      </c>
      <c r="X78" s="60" t="str">
        <v/>
      </c>
      <c r="Y78" s="77" t="str">
        <v/>
      </c>
      <c r="Z78" s="60" t="str">
        <v/>
      </c>
      <c r="AA78" s="60" t="str">
        <v/>
      </c>
      <c r="AB78" s="77" t="str">
        <v/>
      </c>
      <c r="AC78" s="59" t="str">
        <v/>
      </c>
      <c r="AD78" s="77" t="str">
        <v/>
      </c>
      <c r="AE78" s="59" t="str">
        <v/>
      </c>
      <c r="AF78" s="59" t="str">
        <v/>
      </c>
      <c r="AG78" s="59" t="str">
        <v/>
      </c>
      <c r="AH78" s="59" t="str">
        <v/>
      </c>
      <c r="AI78" s="59" t="str">
        <v/>
      </c>
      <c r="AJ78" s="59" t="str">
        <v/>
      </c>
      <c r="AK78" s="59" t="str">
        <v/>
      </c>
      <c r="AL78" s="11"/>
      <c r="AM78" s="11"/>
      <c r="AN78" s="11"/>
    </row>
    <row r="79" spans="1:40" ht="47.25" hidden="1">
      <c r="A79" s="72">
        <v>1.3</v>
      </c>
      <c r="B79" s="48" t="str">
        <v/>
      </c>
      <c r="C79" s="1" t="str">
        <v>String Sensors 87 &amp; 88</v>
      </c>
      <c r="D79" s="1" t="str">
        <v>Sensors (D-Eggs) pallets with 8 sensors  at Pole overwinter - Cryo location - Do Not Deep Freeze</v>
      </c>
      <c r="E79" s="38">
        <v>45</v>
      </c>
      <c r="F79" s="38">
        <v>48</v>
      </c>
      <c r="G79" s="38">
        <v>67</v>
      </c>
      <c r="H79" s="38">
        <v>4</v>
      </c>
      <c r="I79" s="4">
        <v>335</v>
      </c>
      <c r="J79" s="4">
        <v>794</v>
      </c>
      <c r="K79" s="4">
        <v>3176</v>
      </c>
      <c r="L79" s="148" t="str">
        <v>preliminary(*)</v>
      </c>
      <c r="M79" s="6" t="str">
        <v>DNDF [-40C]</v>
      </c>
      <c r="N79" s="10" t="str">
        <v>Chiba</v>
      </c>
      <c r="O79" s="156" t="str">
        <v/>
      </c>
      <c r="P79" s="151" t="str">
        <v xml:space="preserve"> ChibaU - CHC</v>
      </c>
      <c r="Q79" s="169">
        <v>45139</v>
      </c>
      <c r="R79" s="151" t="str">
        <v>Cargo shipment by CHU</v>
      </c>
      <c r="S79" s="153" t="str">
        <v>ChibaU - CHC</v>
      </c>
      <c r="T79" s="153" t="str">
        <v/>
      </c>
      <c r="U79" s="153" t="str">
        <v>ComSur</v>
      </c>
      <c r="V79" s="155" t="str">
        <v>CHC - MCM</v>
      </c>
      <c r="W79" s="76" t="str">
        <v/>
      </c>
      <c r="X79" s="155" t="str">
        <v>USAP Air</v>
      </c>
      <c r="Y79" s="156">
        <v>45231</v>
      </c>
      <c r="Z79" s="157" t="str">
        <v/>
      </c>
      <c r="AA79" s="163" t="str">
        <v>LC-130</v>
      </c>
      <c r="AB79" s="156">
        <v>45306</v>
      </c>
      <c r="AC79" s="147" t="str">
        <v>Yes</v>
      </c>
      <c r="AD79" s="147" t="str">
        <v>FY24 inter</v>
      </c>
      <c r="AE79" s="147" t="str">
        <v>FY24 intra</v>
      </c>
      <c r="AF79" s="147" t="str">
        <v>S. Yoshida</v>
      </c>
      <c r="AG79" s="147">
        <v>44461</v>
      </c>
      <c r="AH79" s="147" t="str">
        <v>D. Tosi</v>
      </c>
      <c r="AI79" s="147">
        <v>44461</v>
      </c>
      <c r="AJ79" s="147" t="str">
        <v>Pallet sizes are under review. (*) shipped in 20 and 40ft container. Container weight not included in the assumption that pallet will be taken out in CHC.</v>
      </c>
      <c r="AK79" s="147" t="str">
        <v/>
      </c>
    </row>
    <row r="80" spans="1:40" ht="47.25" hidden="1">
      <c r="A80" s="72">
        <v>1.3</v>
      </c>
      <c r="B80" s="48" t="str">
        <v/>
      </c>
      <c r="C80" s="1" t="str">
        <v>String Sensors 87 &amp; 88</v>
      </c>
      <c r="D80" s="1" t="str">
        <v xml:space="preserve">Sensors (D-Eggs) pallets with 8 sensors  at Pole overwinter (SPARES - TBD) - Cryo location - Do Not Deep Freeze </v>
      </c>
      <c r="E80" s="38">
        <v>45</v>
      </c>
      <c r="F80" s="38">
        <v>48</v>
      </c>
      <c r="G80" s="38">
        <v>67</v>
      </c>
      <c r="H80" s="38">
        <v>1</v>
      </c>
      <c r="I80" s="4">
        <v>83.75</v>
      </c>
      <c r="J80" s="4">
        <v>794</v>
      </c>
      <c r="K80" s="4">
        <v>794</v>
      </c>
      <c r="L80" s="148" t="str">
        <v>preliminary(*)</v>
      </c>
      <c r="M80" s="6" t="str">
        <v>DNDF [-40C]</v>
      </c>
      <c r="N80" s="10" t="str">
        <v>Chiba</v>
      </c>
      <c r="O80" s="156" t="str">
        <v/>
      </c>
      <c r="P80" s="151" t="str">
        <v xml:space="preserve"> ChibaU - CHC</v>
      </c>
      <c r="Q80" s="169">
        <v>45139</v>
      </c>
      <c r="R80" s="151" t="str">
        <v>Cargo shipment by CHU</v>
      </c>
      <c r="S80" s="153" t="str">
        <v>ChibaU - CHC</v>
      </c>
      <c r="T80" s="153" t="str">
        <v/>
      </c>
      <c r="U80" s="153" t="str">
        <v>ComSur</v>
      </c>
      <c r="V80" s="155" t="str">
        <v>CHC - MCM</v>
      </c>
      <c r="W80" s="76" t="str">
        <v/>
      </c>
      <c r="X80" s="155" t="str">
        <v>USAP Air</v>
      </c>
      <c r="Y80" s="156">
        <v>45231</v>
      </c>
      <c r="Z80" s="157" t="str">
        <v/>
      </c>
      <c r="AA80" s="163" t="str">
        <v>LC-130</v>
      </c>
      <c r="AB80" s="156">
        <v>45306</v>
      </c>
      <c r="AC80" s="147" t="str">
        <v>Yes</v>
      </c>
      <c r="AD80" s="147" t="str">
        <v>FY24 inter</v>
      </c>
      <c r="AE80" s="147" t="str">
        <v>FY24 intra</v>
      </c>
      <c r="AF80" s="147" t="str">
        <v>S. Yoshida</v>
      </c>
      <c r="AG80" s="147">
        <v>44461</v>
      </c>
      <c r="AH80" s="147" t="str">
        <v>D. Tosi</v>
      </c>
      <c r="AI80" s="147">
        <v>44461</v>
      </c>
      <c r="AJ80" s="147" t="str">
        <v>Pallet sizes are under review. SPARES number to be confirmed. (*) shipped in 20 and 40ft container. Container weight not included in the assumption that pallet will be taken out in CHC.</v>
      </c>
      <c r="AK80" s="147" t="str">
        <v/>
      </c>
    </row>
    <row r="81" spans="1:40" ht="47.25" hidden="1">
      <c r="A81" s="72">
        <v>1.3</v>
      </c>
      <c r="B81" s="48" t="str">
        <v/>
      </c>
      <c r="C81" s="1" t="str">
        <v>String Sensors 87 &amp; 88</v>
      </c>
      <c r="D81" s="1" t="str">
        <v>Sensors (D-Eggs) pallets with 12 sensors  at Pole overwinter - Cryo location - Do Not Deep Freeze</v>
      </c>
      <c r="E81" s="38">
        <v>63</v>
      </c>
      <c r="F81" s="38">
        <v>48</v>
      </c>
      <c r="G81" s="38">
        <v>67</v>
      </c>
      <c r="H81" s="38">
        <v>4</v>
      </c>
      <c r="I81" s="4">
        <v>469</v>
      </c>
      <c r="J81" s="4">
        <v>1168.5</v>
      </c>
      <c r="K81" s="4">
        <v>4674</v>
      </c>
      <c r="L81" s="148" t="str">
        <v>preliminary(*)</v>
      </c>
      <c r="M81" s="6" t="str">
        <v>DNDF [-40C]</v>
      </c>
      <c r="N81" s="10" t="str">
        <v>Chiba</v>
      </c>
      <c r="O81" s="156" t="str">
        <v/>
      </c>
      <c r="P81" s="151" t="str">
        <v xml:space="preserve"> ChibaU - CHC</v>
      </c>
      <c r="Q81" s="169">
        <v>45139</v>
      </c>
      <c r="R81" s="151" t="str">
        <v>Cargo shipment by CHU</v>
      </c>
      <c r="S81" s="153" t="str">
        <v>ChibaU - CHC</v>
      </c>
      <c r="T81" s="153" t="str">
        <v/>
      </c>
      <c r="U81" s="153" t="str">
        <v>ComSur</v>
      </c>
      <c r="V81" s="155" t="str">
        <v>CHC - MCM</v>
      </c>
      <c r="W81" s="76" t="str">
        <v/>
      </c>
      <c r="X81" s="155" t="str">
        <v>USAP Air</v>
      </c>
      <c r="Y81" s="156">
        <v>45231</v>
      </c>
      <c r="Z81" s="157" t="str">
        <v/>
      </c>
      <c r="AA81" s="163" t="str">
        <v>LC-130</v>
      </c>
      <c r="AB81" s="156">
        <v>45306</v>
      </c>
      <c r="AC81" s="147" t="str">
        <v>Yes</v>
      </c>
      <c r="AD81" s="147" t="str">
        <v>FY24 inter</v>
      </c>
      <c r="AE81" s="147" t="str">
        <v>FY24 intra</v>
      </c>
      <c r="AF81" s="147" t="str">
        <v>S. Yoshida</v>
      </c>
      <c r="AG81" s="147">
        <v>44461</v>
      </c>
      <c r="AH81" s="147" t="str">
        <v>D. Tosi</v>
      </c>
      <c r="AI81" s="147">
        <v>44461</v>
      </c>
      <c r="AJ81" s="147" t="str">
        <v>Pallet sizes are under review. (*) shipped in 20 and 40ft container. Container weight not included in the assumption that pallet will be taken out in CHC.</v>
      </c>
      <c r="AK81" s="147" t="str">
        <v/>
      </c>
    </row>
    <row r="82" spans="1:40" ht="47.25" hidden="1">
      <c r="A82" s="72">
        <v>1.3</v>
      </c>
      <c r="B82" s="48" t="str">
        <v/>
      </c>
      <c r="C82" s="1" t="str">
        <v>String Sensors 87 &amp; 88</v>
      </c>
      <c r="D82" s="1" t="str">
        <v>Sensors (D-Eggs) pallets with 12 sensors  at Pole overwinter (SPARES - TBD)- Cryo location - Do Not Deep Freeze</v>
      </c>
      <c r="E82" s="38">
        <v>63</v>
      </c>
      <c r="F82" s="38">
        <v>48</v>
      </c>
      <c r="G82" s="38">
        <v>67</v>
      </c>
      <c r="H82" s="38">
        <v>1</v>
      </c>
      <c r="I82" s="4">
        <v>117.25</v>
      </c>
      <c r="J82" s="4">
        <v>1168.5</v>
      </c>
      <c r="K82" s="4">
        <v>1168.5</v>
      </c>
      <c r="L82" s="148" t="str">
        <v>preliminary(*)</v>
      </c>
      <c r="M82" s="6" t="str">
        <v>DNDF [-40C]</v>
      </c>
      <c r="N82" s="10" t="str">
        <v>Chiba</v>
      </c>
      <c r="O82" s="156" t="str">
        <v/>
      </c>
      <c r="P82" s="151" t="str">
        <v xml:space="preserve"> ChibaU - CHC</v>
      </c>
      <c r="Q82" s="169">
        <v>45139</v>
      </c>
      <c r="R82" s="151" t="str">
        <v>Cargo shipment by CHU</v>
      </c>
      <c r="S82" s="153" t="str">
        <v>ChibaU - CHC</v>
      </c>
      <c r="T82" s="153" t="str">
        <v/>
      </c>
      <c r="U82" s="153" t="str">
        <v>ComSur</v>
      </c>
      <c r="V82" s="155" t="str">
        <v>CHC - MCM</v>
      </c>
      <c r="W82" s="76" t="str">
        <v/>
      </c>
      <c r="X82" s="155" t="str">
        <v>USAP Air</v>
      </c>
      <c r="Y82" s="156">
        <v>45231</v>
      </c>
      <c r="Z82" s="157" t="str">
        <v/>
      </c>
      <c r="AA82" s="163" t="str">
        <v>LC-130</v>
      </c>
      <c r="AB82" s="156">
        <v>45306</v>
      </c>
      <c r="AC82" s="147" t="str">
        <v>Yes</v>
      </c>
      <c r="AD82" s="147" t="str">
        <v>FY24 inter</v>
      </c>
      <c r="AE82" s="147" t="str">
        <v>FY24 intra</v>
      </c>
      <c r="AF82" s="147" t="str">
        <v>S. Yoshida</v>
      </c>
      <c r="AG82" s="147">
        <v>44461</v>
      </c>
      <c r="AH82" s="147" t="str">
        <v>D. Tosi</v>
      </c>
      <c r="AI82" s="147">
        <v>44461</v>
      </c>
      <c r="AJ82" s="147" t="str">
        <v>Pallet sizes are under review. SPARES number to be confirmed. (*) shipped in 20 and 40ft container. Container weight not included in the assumption that pallet will be taken out in CHC.</v>
      </c>
      <c r="AK82" s="147" t="str">
        <v/>
      </c>
    </row>
    <row r="83" spans="1:40" ht="47.25" hidden="1">
      <c r="A83" s="72">
        <v>1.3</v>
      </c>
      <c r="B83" s="48" t="str">
        <v/>
      </c>
      <c r="C83" s="1" t="str">
        <v>String Sensors 89-93</v>
      </c>
      <c r="D83" s="1" t="str">
        <v>Sensors (D-Eggs) pallets with 8 sensors in McMurdo overwinter - Do Not Deep Freeze</v>
      </c>
      <c r="E83" s="38">
        <v>45</v>
      </c>
      <c r="F83" s="38">
        <v>48</v>
      </c>
      <c r="G83" s="38">
        <v>67</v>
      </c>
      <c r="H83" s="38">
        <v>10</v>
      </c>
      <c r="I83" s="4">
        <v>837.5</v>
      </c>
      <c r="J83" s="4">
        <v>794</v>
      </c>
      <c r="K83" s="4">
        <v>7940</v>
      </c>
      <c r="L83" s="148" t="str">
        <v>preliminary(*)</v>
      </c>
      <c r="M83" s="6" t="str">
        <v>DNDF [-40C]</v>
      </c>
      <c r="N83" s="10" t="str">
        <v>Chiba</v>
      </c>
      <c r="O83" s="156" t="str">
        <v/>
      </c>
      <c r="P83" s="151" t="str">
        <v xml:space="preserve"> ChibaU - CHC</v>
      </c>
      <c r="Q83" s="169">
        <v>45139</v>
      </c>
      <c r="R83" s="151" t="str">
        <v>Cargo shipment by CHU</v>
      </c>
      <c r="S83" s="153" t="str">
        <v>ChibaU - CHC</v>
      </c>
      <c r="T83" s="153" t="str">
        <v/>
      </c>
      <c r="U83" s="153" t="str">
        <v>ComSur</v>
      </c>
      <c r="V83" s="155" t="str">
        <v>CHC - MCM</v>
      </c>
      <c r="W83" s="76" t="str">
        <v/>
      </c>
      <c r="X83" s="155" t="str">
        <v>USAP Air</v>
      </c>
      <c r="Y83" s="156">
        <v>45597</v>
      </c>
      <c r="Z83" s="157" t="str">
        <v/>
      </c>
      <c r="AA83" s="163" t="str">
        <v>LC-130</v>
      </c>
      <c r="AB83" s="156">
        <v>45621</v>
      </c>
      <c r="AC83" s="147" t="str">
        <v>Yes</v>
      </c>
      <c r="AD83" s="147" t="str">
        <v>FY25 inter</v>
      </c>
      <c r="AE83" s="147" t="str">
        <v>FY25 intra</v>
      </c>
      <c r="AF83" s="147" t="str">
        <v>S. Yoshida</v>
      </c>
      <c r="AG83" s="147">
        <v>44461</v>
      </c>
      <c r="AH83" s="147" t="str">
        <v>D. Tosi</v>
      </c>
      <c r="AI83" s="147">
        <v>44461</v>
      </c>
      <c r="AJ83" s="147" t="str">
        <v>Pallet sizes are under review. (*) shipped in 20 and 40ft container. Container weight not included in the assumption that pallet will be taken out in CHC.</v>
      </c>
      <c r="AK83" s="147" t="str">
        <v/>
      </c>
    </row>
    <row r="84" spans="1:40" ht="47.25" hidden="1">
      <c r="A84" s="72">
        <v>1.3</v>
      </c>
      <c r="B84" s="48" t="str">
        <v/>
      </c>
      <c r="C84" s="1" t="str">
        <v>String Sensors 89-93</v>
      </c>
      <c r="D84" s="1" t="str">
        <v>Sensors (D-Eggs) pallets with 12 sensors  in McMurdo overwinter - Do Not Deep Freeze</v>
      </c>
      <c r="E84" s="38">
        <v>63</v>
      </c>
      <c r="F84" s="38">
        <v>48</v>
      </c>
      <c r="G84" s="38">
        <v>67</v>
      </c>
      <c r="H84" s="38">
        <v>10</v>
      </c>
      <c r="I84" s="4">
        <v>1172.5</v>
      </c>
      <c r="J84" s="4">
        <v>1168.5</v>
      </c>
      <c r="K84" s="4">
        <v>11685</v>
      </c>
      <c r="L84" s="148" t="str">
        <v>preliminary(*)</v>
      </c>
      <c r="M84" s="6" t="str">
        <v>DNDF [-40C]</v>
      </c>
      <c r="N84" s="10" t="str">
        <v>Chiba</v>
      </c>
      <c r="O84" s="156" t="str">
        <v/>
      </c>
      <c r="P84" s="151" t="str">
        <v xml:space="preserve"> ChibaU - CHC</v>
      </c>
      <c r="Q84" s="169">
        <v>45139</v>
      </c>
      <c r="R84" s="151" t="str">
        <v>Cargo shipment by CHU</v>
      </c>
      <c r="S84" s="153" t="str">
        <v>ChibaU - CHC</v>
      </c>
      <c r="T84" s="153" t="str">
        <v/>
      </c>
      <c r="U84" s="153" t="str">
        <v>ComSur</v>
      </c>
      <c r="V84" s="155" t="str">
        <v>CHC - MCM</v>
      </c>
      <c r="W84" s="76" t="str">
        <v/>
      </c>
      <c r="X84" s="155" t="str">
        <v>USAP Air</v>
      </c>
      <c r="Y84" s="156">
        <v>45597</v>
      </c>
      <c r="Z84" s="157" t="str">
        <v/>
      </c>
      <c r="AA84" s="163" t="str">
        <v>LC-130</v>
      </c>
      <c r="AB84" s="156">
        <v>45621</v>
      </c>
      <c r="AC84" s="147" t="str">
        <v>Yes</v>
      </c>
      <c r="AD84" s="147" t="str">
        <v>FY25 inter</v>
      </c>
      <c r="AE84" s="147" t="str">
        <v>FY25 intra</v>
      </c>
      <c r="AF84" s="147" t="str">
        <v>S. Yoshida</v>
      </c>
      <c r="AG84" s="147">
        <v>44461</v>
      </c>
      <c r="AH84" s="147" t="str">
        <v>D. Tosi</v>
      </c>
      <c r="AI84" s="147">
        <v>44461</v>
      </c>
      <c r="AJ84" s="147" t="str">
        <v>Pallet sizes are under review. (*) shipped in 20 and 40ft container. Container weight not included in the assumption that pallet will be taken out in CHC.</v>
      </c>
      <c r="AK84" s="147" t="str">
        <v/>
      </c>
    </row>
    <row r="85" spans="1:40" s="95" customFormat="1" ht="21" hidden="1" customHeight="1" thickBot="1">
      <c r="A85" s="53" t="str">
        <v/>
      </c>
      <c r="B85" s="53" t="str">
        <v/>
      </c>
      <c r="C85" s="54" t="str">
        <v>Chiba Totals:</v>
      </c>
      <c r="D85" s="55" t="str">
        <v/>
      </c>
      <c r="E85" s="44" t="str">
        <v/>
      </c>
      <c r="F85" s="44" t="str">
        <v/>
      </c>
      <c r="G85" s="44" t="str">
        <v>TEU=&gt;</v>
      </c>
      <c r="H85" s="56">
        <v>3.1670168067226894</v>
      </c>
      <c r="I85" s="57">
        <v>3015</v>
      </c>
      <c r="J85" s="57" t="str">
        <v/>
      </c>
      <c r="K85" s="58">
        <v>29437.5</v>
      </c>
      <c r="L85" s="58" t="str">
        <v/>
      </c>
      <c r="M85" s="58" t="str">
        <v/>
      </c>
      <c r="N85" s="58" t="str">
        <v/>
      </c>
      <c r="O85" s="77" t="str">
        <v/>
      </c>
      <c r="P85" s="59" t="str">
        <v/>
      </c>
      <c r="Q85" s="77" t="str">
        <v/>
      </c>
      <c r="R85" s="60" t="str">
        <v/>
      </c>
      <c r="S85" s="59" t="str">
        <v/>
      </c>
      <c r="T85" s="60" t="str">
        <v/>
      </c>
      <c r="U85" s="60" t="str">
        <v/>
      </c>
      <c r="V85" s="59" t="str">
        <v/>
      </c>
      <c r="W85" s="60" t="str">
        <v/>
      </c>
      <c r="X85" s="60" t="str">
        <v/>
      </c>
      <c r="Y85" s="77" t="str">
        <v/>
      </c>
      <c r="Z85" s="60" t="str">
        <v/>
      </c>
      <c r="AA85" s="60" t="str">
        <v/>
      </c>
      <c r="AB85" s="77" t="str">
        <v/>
      </c>
      <c r="AC85" s="59" t="str">
        <v/>
      </c>
      <c r="AD85" s="77" t="str">
        <v/>
      </c>
      <c r="AE85" s="59" t="str">
        <v/>
      </c>
      <c r="AF85" s="59" t="str">
        <v/>
      </c>
      <c r="AG85" s="59" t="str">
        <v/>
      </c>
      <c r="AH85" s="59" t="str">
        <v/>
      </c>
      <c r="AI85" s="59" t="str">
        <v/>
      </c>
      <c r="AJ85" s="59" t="str">
        <v/>
      </c>
      <c r="AK85" s="59" t="str">
        <v/>
      </c>
      <c r="AL85" s="11"/>
      <c r="AM85" s="11"/>
      <c r="AN85" s="11"/>
    </row>
    <row r="86" spans="1:40" ht="15.75">
      <c r="A86" s="72">
        <v>1.2</v>
      </c>
      <c r="B86" s="48" t="str">
        <v/>
      </c>
      <c r="C86" s="1" t="str">
        <v>Field Season 1 Fuel</v>
      </c>
      <c r="D86" s="1" t="str">
        <v>Fuel to support FY23 field season - Base fuel</v>
      </c>
      <c r="E86" s="38" t="str">
        <v/>
      </c>
      <c r="F86" s="38" t="str">
        <v/>
      </c>
      <c r="G86" s="38" t="str">
        <v/>
      </c>
      <c r="H86" s="38">
        <v>3191</v>
      </c>
      <c r="I86" s="61">
        <v>426.57462315454006</v>
      </c>
      <c r="J86" s="61">
        <v>6.8</v>
      </c>
      <c r="K86" s="4">
        <v>21698.799999999999</v>
      </c>
      <c r="L86" s="115" t="str">
        <v>preliminary</v>
      </c>
      <c r="M86" s="40" t="str">
        <v/>
      </c>
      <c r="N86" s="10" t="str">
        <v/>
      </c>
      <c r="O86" s="156" t="str">
        <v/>
      </c>
      <c r="P86" s="151" t="str">
        <v/>
      </c>
      <c r="Q86" s="169" t="str">
        <v/>
      </c>
      <c r="R86" s="151" t="str">
        <v/>
      </c>
      <c r="S86" s="153" t="str">
        <v/>
      </c>
      <c r="T86" s="153" t="str">
        <v/>
      </c>
      <c r="U86" s="153" t="str">
        <v/>
      </c>
      <c r="V86" s="155" t="str">
        <v/>
      </c>
      <c r="W86" s="76" t="str">
        <v/>
      </c>
      <c r="X86" s="155" t="str">
        <v/>
      </c>
      <c r="Y86" s="156">
        <v>44866</v>
      </c>
      <c r="Z86" s="157" t="str">
        <v/>
      </c>
      <c r="AA86" s="163" t="str">
        <v>LC-130/SPoT</v>
      </c>
      <c r="AB86" s="156">
        <v>44896</v>
      </c>
      <c r="AC86" s="147" t="str">
        <v>Yes</v>
      </c>
      <c r="AD86" s="147" t="str">
        <v>FY23 inter</v>
      </c>
      <c r="AE86" s="147" t="str">
        <v>FY23 intra</v>
      </c>
      <c r="AF86" s="147" t="str">
        <v>T. Benson</v>
      </c>
      <c r="AG86" s="156">
        <v>44483</v>
      </c>
      <c r="AH86" s="147" t="str">
        <v>I. McEwen</v>
      </c>
      <c r="AI86" s="156">
        <v>44483</v>
      </c>
      <c r="AJ86" s="147" t="str">
        <v/>
      </c>
      <c r="AK86" s="147" t="str">
        <v/>
      </c>
    </row>
    <row r="87" spans="1:40" ht="31.5">
      <c r="A87" s="72">
        <v>1.2</v>
      </c>
      <c r="B87" s="48" t="str">
        <v/>
      </c>
      <c r="C87" s="1" t="str">
        <v>Field Season 1 Fuel Contingency</v>
      </c>
      <c r="D87" s="1" t="str">
        <v>Fuel to support FY23 field season - Contingency</v>
      </c>
      <c r="E87" s="38" t="str">
        <v/>
      </c>
      <c r="F87" s="38" t="str">
        <v/>
      </c>
      <c r="G87" s="38" t="str">
        <v/>
      </c>
      <c r="H87" s="4">
        <v>452</v>
      </c>
      <c r="I87" s="61">
        <v>60.423606915027293</v>
      </c>
      <c r="J87" s="61">
        <v>6.8</v>
      </c>
      <c r="K87" s="4">
        <v>3073.6</v>
      </c>
      <c r="L87" s="115" t="str">
        <v>preliminary</v>
      </c>
      <c r="M87" s="40" t="str">
        <v/>
      </c>
      <c r="N87" s="10" t="str">
        <v/>
      </c>
      <c r="O87" s="156" t="str">
        <v/>
      </c>
      <c r="P87" s="151" t="str">
        <v/>
      </c>
      <c r="Q87" s="169" t="str">
        <v/>
      </c>
      <c r="R87" s="151" t="str">
        <v/>
      </c>
      <c r="S87" s="153" t="str">
        <v/>
      </c>
      <c r="T87" s="153" t="str">
        <v/>
      </c>
      <c r="U87" s="153" t="str">
        <v/>
      </c>
      <c r="V87" s="155" t="str">
        <v/>
      </c>
      <c r="W87" s="76" t="str">
        <v/>
      </c>
      <c r="X87" s="155" t="str">
        <v/>
      </c>
      <c r="Y87" s="156">
        <v>44866</v>
      </c>
      <c r="Z87" s="157" t="str">
        <v/>
      </c>
      <c r="AA87" s="163" t="str">
        <v>LC-130/SPoT</v>
      </c>
      <c r="AB87" s="156">
        <v>44896</v>
      </c>
      <c r="AC87" s="147" t="str">
        <v>Yes</v>
      </c>
      <c r="AD87" s="147" t="str">
        <v>FY23 inter</v>
      </c>
      <c r="AE87" s="147" t="str">
        <v>FY23 intra</v>
      </c>
      <c r="AF87" s="147" t="str">
        <v>T. Benson</v>
      </c>
      <c r="AG87" s="156">
        <v>44483</v>
      </c>
      <c r="AH87" s="147" t="str">
        <v>I. McEwen</v>
      </c>
      <c r="AI87" s="156">
        <v>44483</v>
      </c>
      <c r="AJ87" s="147" t="str">
        <v/>
      </c>
      <c r="AK87" s="147" t="str">
        <v/>
      </c>
    </row>
    <row r="88" spans="1:40" ht="31.5" hidden="1">
      <c r="A88" s="72">
        <v>1.2</v>
      </c>
      <c r="B88" s="48" t="str">
        <v/>
      </c>
      <c r="C88" s="1" t="str">
        <v>Field Season 2 Fuel</v>
      </c>
      <c r="D88" s="1" t="str">
        <v>Fuel to support FY24 field season - Base fuel, firn drilling &amp; over winter heating</v>
      </c>
      <c r="E88" s="38" t="str">
        <v/>
      </c>
      <c r="F88" s="38" t="str">
        <v/>
      </c>
      <c r="G88" s="38" t="str">
        <v/>
      </c>
      <c r="H88" s="40">
        <v>18178</v>
      </c>
      <c r="I88" s="61">
        <v>2430.0449701357657</v>
      </c>
      <c r="J88" s="61">
        <v>6.8</v>
      </c>
      <c r="K88" s="4">
        <v>123610.4</v>
      </c>
      <c r="L88" s="115" t="str">
        <v>preliminary</v>
      </c>
      <c r="M88" s="40" t="str">
        <v/>
      </c>
      <c r="N88" s="10" t="str">
        <v/>
      </c>
      <c r="O88" s="156" t="str">
        <v/>
      </c>
      <c r="P88" s="151" t="str">
        <v/>
      </c>
      <c r="Q88" s="169" t="str">
        <v/>
      </c>
      <c r="R88" s="151" t="str">
        <v/>
      </c>
      <c r="S88" s="153" t="str">
        <v/>
      </c>
      <c r="T88" s="153" t="str">
        <v/>
      </c>
      <c r="U88" s="153" t="str">
        <v/>
      </c>
      <c r="V88" s="155" t="str">
        <v/>
      </c>
      <c r="W88" s="76" t="str">
        <v/>
      </c>
      <c r="X88" s="155" t="str">
        <v/>
      </c>
      <c r="Y88" s="156">
        <v>45231</v>
      </c>
      <c r="Z88" s="157" t="str">
        <v/>
      </c>
      <c r="AA88" s="163" t="str">
        <v>LC-130/SPoT</v>
      </c>
      <c r="AB88" s="156">
        <v>45261</v>
      </c>
      <c r="AC88" s="147" t="str">
        <v>Yes</v>
      </c>
      <c r="AD88" s="147" t="str">
        <v>FY24 inter</v>
      </c>
      <c r="AE88" s="147" t="str">
        <v>FY24 intra</v>
      </c>
      <c r="AF88" s="147" t="str">
        <v>T. Benson</v>
      </c>
      <c r="AG88" s="147">
        <v>44483</v>
      </c>
      <c r="AH88" s="147" t="str">
        <v>I. McEwen</v>
      </c>
      <c r="AI88" s="147">
        <v>44483</v>
      </c>
      <c r="AJ88" s="147" t="str">
        <v/>
      </c>
      <c r="AK88" s="147" t="str">
        <v/>
      </c>
    </row>
    <row r="89" spans="1:40" s="95" customFormat="1" ht="21" hidden="1" customHeight="1" thickBot="1">
      <c r="A89" s="53">
        <v>1.2</v>
      </c>
      <c r="B89" s="53" t="str">
        <v/>
      </c>
      <c r="C89" s="54" t="str">
        <v>Field Season 2 Fuel Contingency</v>
      </c>
      <c r="D89" s="55" t="str">
        <v>Fuel to suppport FY24 field season - Contingency</v>
      </c>
      <c r="E89" s="44" t="str">
        <v/>
      </c>
      <c r="F89" s="44" t="str">
        <v/>
      </c>
      <c r="G89" s="44" t="str">
        <v/>
      </c>
      <c r="H89" s="56">
        <v>2373</v>
      </c>
      <c r="I89" s="57">
        <v>317.22393630389331</v>
      </c>
      <c r="J89" s="57">
        <v>6.8</v>
      </c>
      <c r="K89" s="58">
        <v>16136.4</v>
      </c>
      <c r="L89" s="58" t="str">
        <v>preliminary</v>
      </c>
      <c r="M89" s="58" t="str">
        <v/>
      </c>
      <c r="N89" s="58" t="str">
        <v/>
      </c>
      <c r="O89" s="77" t="str">
        <v/>
      </c>
      <c r="P89" s="59" t="str">
        <v/>
      </c>
      <c r="Q89" s="77" t="str">
        <v/>
      </c>
      <c r="R89" s="60" t="str">
        <v/>
      </c>
      <c r="S89" s="59" t="str">
        <v/>
      </c>
      <c r="T89" s="60" t="str">
        <v/>
      </c>
      <c r="U89" s="60" t="str">
        <v/>
      </c>
      <c r="V89" s="59" t="str">
        <v/>
      </c>
      <c r="W89" s="60" t="str">
        <v/>
      </c>
      <c r="X89" s="60" t="str">
        <v/>
      </c>
      <c r="Y89" s="77">
        <v>45231</v>
      </c>
      <c r="Z89" s="60" t="str">
        <v/>
      </c>
      <c r="AA89" s="60" t="str">
        <v>LC-130/SPoT</v>
      </c>
      <c r="AB89" s="77">
        <v>45261</v>
      </c>
      <c r="AC89" s="59" t="str">
        <v>Yes</v>
      </c>
      <c r="AD89" s="59" t="str">
        <v>FY24 inter</v>
      </c>
      <c r="AE89" s="59" t="str">
        <v>FY24 intra</v>
      </c>
      <c r="AF89" s="59" t="str">
        <v>T. Benson</v>
      </c>
      <c r="AG89" s="59">
        <v>44483</v>
      </c>
      <c r="AH89" s="59" t="str">
        <v>I. McEwen</v>
      </c>
      <c r="AI89" s="59">
        <v>44483</v>
      </c>
      <c r="AJ89" s="59" t="str">
        <v/>
      </c>
      <c r="AK89" s="59" t="str">
        <v/>
      </c>
      <c r="AL89" s="11"/>
      <c r="AM89" s="11"/>
      <c r="AN89" s="11"/>
    </row>
    <row r="90" spans="1:40" ht="23.1" hidden="1" customHeight="1" thickTop="1">
      <c r="A90" s="25">
        <v>1.2</v>
      </c>
      <c r="B90" s="25" t="str">
        <v/>
      </c>
      <c r="C90" s="3" t="str">
        <v>Field Season 3 Fuel</v>
      </c>
      <c r="D90" s="42" t="str">
        <v>Fuel to support FY25 field season - Base fuel &amp; deep drilling</v>
      </c>
      <c r="E90" s="43" t="str">
        <v/>
      </c>
      <c r="F90" s="43" t="str">
        <v/>
      </c>
      <c r="G90" s="44" t="str">
        <v/>
      </c>
      <c r="H90" s="45">
        <v>62694</v>
      </c>
      <c r="I90" s="46">
        <v>8380.9681679883215</v>
      </c>
      <c r="J90" s="46">
        <v>6.8</v>
      </c>
      <c r="K90" s="46">
        <v>426319.2</v>
      </c>
      <c r="L90" s="116" t="str">
        <v>preliminary</v>
      </c>
      <c r="M90" s="46" t="str">
        <v/>
      </c>
      <c r="N90" s="163" t="str">
        <v/>
      </c>
      <c r="O90" s="156" t="str">
        <v/>
      </c>
      <c r="P90" s="163" t="str">
        <v/>
      </c>
      <c r="Q90" s="156" t="str">
        <v/>
      </c>
      <c r="R90" s="163" t="str">
        <v/>
      </c>
      <c r="S90" s="163" t="str">
        <v/>
      </c>
      <c r="T90" s="163" t="str">
        <v/>
      </c>
      <c r="U90" s="163" t="str">
        <v/>
      </c>
      <c r="V90" s="163" t="str">
        <v/>
      </c>
      <c r="W90" s="163" t="str">
        <v/>
      </c>
      <c r="X90" s="163" t="str">
        <v/>
      </c>
      <c r="Y90" s="156">
        <v>45597</v>
      </c>
      <c r="Z90" s="157" t="str">
        <v/>
      </c>
      <c r="AA90" s="163" t="str">
        <v>LC-130/SPoT</v>
      </c>
      <c r="AB90" s="156">
        <v>45627</v>
      </c>
      <c r="AC90" s="163" t="str">
        <v>Yes</v>
      </c>
      <c r="AD90" s="163" t="str">
        <v>FY25 inter</v>
      </c>
      <c r="AE90" s="163" t="str">
        <v>FY25 intra</v>
      </c>
      <c r="AF90" s="163" t="str">
        <v>T. Benson</v>
      </c>
      <c r="AG90" s="163">
        <v>44483</v>
      </c>
      <c r="AH90" s="163" t="str">
        <v>I. McEwen</v>
      </c>
      <c r="AI90" s="163">
        <v>44483</v>
      </c>
      <c r="AJ90" s="163" t="str">
        <v/>
      </c>
      <c r="AK90" s="163" t="str">
        <v/>
      </c>
    </row>
    <row r="91" spans="1:40" hidden="1">
      <c r="A91" s="2">
        <v>1.2</v>
      </c>
      <c r="B91" s="2" t="str">
        <v/>
      </c>
      <c r="C91" s="15" t="str">
        <v>Field Season 3 Fuel Contingency</v>
      </c>
      <c r="D91" s="15" t="str">
        <v>Fuel to suppport FY25 field season - Contingency</v>
      </c>
      <c r="E91" s="9" t="str">
        <v/>
      </c>
      <c r="F91" s="9" t="str">
        <v/>
      </c>
      <c r="G91" s="9" t="str">
        <v/>
      </c>
      <c r="H91" s="9">
        <v>8473</v>
      </c>
      <c r="I91" s="9">
        <v>1132.6752685642175</v>
      </c>
      <c r="J91" s="9">
        <v>6.8</v>
      </c>
      <c r="K91" s="9">
        <v>57616.4</v>
      </c>
      <c r="L91" s="74" t="str">
        <v>preliminary</v>
      </c>
      <c r="M91" s="9" t="str">
        <v/>
      </c>
      <c r="N91" s="9" t="str">
        <v/>
      </c>
      <c r="O91" s="80" t="str">
        <v/>
      </c>
      <c r="P91" s="9" t="str">
        <v/>
      </c>
      <c r="Q91" s="80" t="str">
        <v/>
      </c>
      <c r="R91" s="9" t="str">
        <v/>
      </c>
      <c r="S91" s="9" t="str">
        <v/>
      </c>
      <c r="T91" s="9" t="str">
        <v/>
      </c>
      <c r="U91" s="9" t="str">
        <v/>
      </c>
      <c r="V91" s="9" t="str">
        <v/>
      </c>
      <c r="W91" s="9" t="str">
        <v/>
      </c>
      <c r="X91" s="9" t="str">
        <v/>
      </c>
      <c r="Y91" s="80">
        <v>45597</v>
      </c>
      <c r="Z91" s="9" t="str">
        <v/>
      </c>
      <c r="AA91" s="9" t="str">
        <v>LC-130/SPoT</v>
      </c>
      <c r="AB91" s="80">
        <v>45627</v>
      </c>
      <c r="AC91" s="9" t="str">
        <v>Yes</v>
      </c>
      <c r="AD91" s="9" t="str">
        <v>FY25 inter</v>
      </c>
      <c r="AE91" s="9" t="str">
        <v>FY25 intra</v>
      </c>
      <c r="AF91" s="9" t="str">
        <v>T. Benson</v>
      </c>
      <c r="AG91" s="9">
        <v>44483</v>
      </c>
      <c r="AH91" s="9" t="str">
        <v>I. McEwen</v>
      </c>
      <c r="AI91" s="9">
        <v>44483</v>
      </c>
      <c r="AJ91" s="9" t="str">
        <v/>
      </c>
      <c r="AK91" s="9" t="str">
        <v/>
      </c>
    </row>
    <row r="92" spans="1:40" hidden="1">
      <c r="A92" s="9" t="str">
        <v/>
      </c>
      <c r="B92" s="9" t="str">
        <v/>
      </c>
      <c r="C92" s="16" t="str">
        <v>Fuel Totals:</v>
      </c>
      <c r="D92" s="16" t="str">
        <v/>
      </c>
      <c r="E92" s="9" t="str">
        <v/>
      </c>
      <c r="F92" s="9" t="str">
        <v/>
      </c>
      <c r="G92" s="9" t="str">
        <v>TEU=&gt;</v>
      </c>
      <c r="H92" s="9">
        <v>13.39066236666152</v>
      </c>
      <c r="I92" s="9">
        <v>12747.910573061765</v>
      </c>
      <c r="J92" s="9" t="str">
        <v/>
      </c>
      <c r="K92" s="9">
        <v>648454.80000000005</v>
      </c>
      <c r="L92" s="74" t="str">
        <v/>
      </c>
      <c r="M92" s="9" t="str">
        <v/>
      </c>
      <c r="N92" s="9" t="str">
        <v/>
      </c>
      <c r="O92" s="80" t="str">
        <v/>
      </c>
      <c r="P92" s="9" t="str">
        <v/>
      </c>
      <c r="Q92" s="80" t="str">
        <v/>
      </c>
      <c r="R92" s="9" t="str">
        <v/>
      </c>
      <c r="S92" s="9" t="str">
        <v/>
      </c>
      <c r="T92" s="9" t="str">
        <v/>
      </c>
      <c r="U92" s="9" t="str">
        <v/>
      </c>
      <c r="V92" s="9" t="str">
        <v/>
      </c>
      <c r="W92" s="9" t="str">
        <v/>
      </c>
      <c r="X92" s="9" t="str">
        <v/>
      </c>
      <c r="Y92" s="80" t="str">
        <v/>
      </c>
      <c r="Z92" s="9" t="str">
        <v/>
      </c>
      <c r="AA92" s="9" t="str">
        <v/>
      </c>
      <c r="AB92" s="80" t="str">
        <v/>
      </c>
      <c r="AC92" s="9" t="str">
        <v/>
      </c>
      <c r="AD92" s="9" t="str">
        <v/>
      </c>
      <c r="AE92" s="9" t="str">
        <v/>
      </c>
      <c r="AF92" s="9" t="str">
        <v/>
      </c>
      <c r="AG92" s="9" t="str">
        <v/>
      </c>
      <c r="AH92" s="9" t="str">
        <v/>
      </c>
      <c r="AI92" s="9" t="str">
        <v/>
      </c>
      <c r="AJ92" s="9" t="str">
        <v/>
      </c>
      <c r="AK92" s="9" t="str">
        <v/>
      </c>
    </row>
    <row r="93" spans="1:40" hidden="1">
      <c r="A93" s="9" t="str">
        <v/>
      </c>
      <c r="B93" s="9" t="str">
        <v/>
      </c>
      <c r="C93" s="16" t="str">
        <v/>
      </c>
      <c r="D93" s="16" t="str">
        <v>All IC/Upgrade cargo volume:</v>
      </c>
      <c r="E93" s="9" t="str">
        <v/>
      </c>
      <c r="F93" s="9" t="str">
        <v/>
      </c>
      <c r="G93" s="9" t="str">
        <v>TEU=&gt;</v>
      </c>
      <c r="H93" s="9">
        <v>55.96468568258512</v>
      </c>
      <c r="I93" s="9">
        <v>53278.380769821029</v>
      </c>
      <c r="J93" s="9" t="str">
        <v/>
      </c>
      <c r="K93" s="9">
        <v>1167584.3</v>
      </c>
      <c r="L93" s="74" t="str">
        <v/>
      </c>
      <c r="M93" s="9" t="str">
        <v/>
      </c>
      <c r="N93" s="9" t="str">
        <v/>
      </c>
      <c r="O93" s="80" t="str">
        <v/>
      </c>
      <c r="P93" s="9" t="str">
        <v/>
      </c>
      <c r="Q93" s="80" t="str">
        <v/>
      </c>
      <c r="R93" s="9" t="str">
        <v/>
      </c>
      <c r="S93" s="9" t="str">
        <v/>
      </c>
      <c r="T93" s="9" t="str">
        <v/>
      </c>
      <c r="U93" s="9" t="str">
        <v/>
      </c>
      <c r="V93" s="9" t="str">
        <v/>
      </c>
      <c r="W93" s="9" t="str">
        <v/>
      </c>
      <c r="X93" s="9" t="str">
        <v/>
      </c>
      <c r="Y93" s="80" t="str">
        <v/>
      </c>
      <c r="Z93" s="9" t="str">
        <v/>
      </c>
      <c r="AA93" s="9" t="str">
        <v/>
      </c>
      <c r="AB93" s="80" t="str">
        <v/>
      </c>
      <c r="AC93" s="9" t="str">
        <v/>
      </c>
      <c r="AD93" s="9" t="str">
        <v/>
      </c>
      <c r="AE93" s="9" t="str">
        <v/>
      </c>
      <c r="AF93" s="9" t="str">
        <v/>
      </c>
      <c r="AG93" s="9" t="str">
        <v/>
      </c>
      <c r="AH93" s="9" t="str">
        <v/>
      </c>
      <c r="AI93" s="9" t="str">
        <v/>
      </c>
      <c r="AJ93" s="9" t="str">
        <v/>
      </c>
      <c r="AK93" s="9" t="str">
        <v/>
      </c>
    </row>
    <row r="94" spans="1:40">
      <c r="C94" s="16"/>
      <c r="D94" s="16"/>
      <c r="Z94" s="9"/>
    </row>
    <row r="95" spans="1:40">
      <c r="C95" s="16"/>
      <c r="D95" s="16"/>
      <c r="Z95" s="9"/>
    </row>
    <row r="96" spans="1:40">
      <c r="C96" s="16"/>
      <c r="D96" s="16"/>
      <c r="Z96" s="9"/>
    </row>
    <row r="97" spans="1:26">
      <c r="C97" s="16"/>
      <c r="D97" s="16"/>
      <c r="Z97" s="9"/>
    </row>
    <row r="98" spans="1:26">
      <c r="C98" s="16"/>
      <c r="D98" s="16"/>
      <c r="Z98" s="9"/>
    </row>
    <row r="99" spans="1:26">
      <c r="C99" s="16"/>
      <c r="D99" s="16"/>
      <c r="Z99" s="9"/>
    </row>
    <row r="100" spans="1:26">
      <c r="C100" s="16"/>
      <c r="D100" s="16"/>
      <c r="Z100" s="9"/>
    </row>
    <row r="101" spans="1:26">
      <c r="C101" s="16"/>
      <c r="D101" s="16"/>
      <c r="Z101" s="9"/>
    </row>
    <row r="102" spans="1:26">
      <c r="A102" s="2"/>
      <c r="B102" s="2"/>
      <c r="C102" s="16"/>
      <c r="D102" s="16"/>
      <c r="I102" s="75"/>
      <c r="J102" s="75"/>
      <c r="K102" s="75"/>
      <c r="L102" s="117"/>
      <c r="Z102" s="9"/>
    </row>
    <row r="103" spans="1:26">
      <c r="A103" s="2"/>
      <c r="B103" s="2"/>
      <c r="C103" s="16"/>
      <c r="D103" s="16"/>
      <c r="Z103" s="9"/>
    </row>
    <row r="104" spans="1:26">
      <c r="Z104" s="9"/>
    </row>
    <row r="105" spans="1:26">
      <c r="C105" s="16"/>
      <c r="D105" s="16"/>
      <c r="Z105" s="9"/>
    </row>
    <row r="106" spans="1:26">
      <c r="C106" s="16"/>
      <c r="D106" s="16"/>
      <c r="Z106" s="9"/>
    </row>
    <row r="107" spans="1:26">
      <c r="C107" s="16"/>
      <c r="D107" s="16"/>
      <c r="Z107" s="9"/>
    </row>
    <row r="108" spans="1:26">
      <c r="Z108" s="9"/>
    </row>
    <row r="109" spans="1:26">
      <c r="C109" s="16"/>
      <c r="D109" s="16"/>
      <c r="Z109" s="9"/>
    </row>
    <row r="110" spans="1:26">
      <c r="C110" s="16"/>
      <c r="D110" s="16"/>
      <c r="Z110" s="9"/>
    </row>
    <row r="111" spans="1:26">
      <c r="Z111" s="9"/>
    </row>
    <row r="112" spans="1:26">
      <c r="L112" s="118"/>
      <c r="Z112" s="9"/>
    </row>
    <row r="113" spans="1:26">
      <c r="D113" s="73"/>
      <c r="Z113" s="9"/>
    </row>
    <row r="114" spans="1:26" ht="15.75" thickBot="1">
      <c r="D114" s="73"/>
      <c r="Z114" s="9"/>
    </row>
    <row r="115" spans="1:26" ht="15.95" customHeight="1">
      <c r="A115" s="332"/>
      <c r="B115" s="333"/>
      <c r="C115" s="81" t="s">
        <v>393</v>
      </c>
      <c r="D115" s="82" t="s">
        <v>43</v>
      </c>
      <c r="Z115" s="9"/>
    </row>
    <row r="116" spans="1:26" ht="32.1" customHeight="1">
      <c r="A116" s="330" t="s">
        <v>394</v>
      </c>
      <c r="B116" s="331"/>
      <c r="C116" s="88">
        <f>SUBTOTAL(9,I2:I100)</f>
        <v>9729.4936004399369</v>
      </c>
      <c r="D116" s="89">
        <f>SUBTOTAL(9,K2:K100)</f>
        <v>111629.40000000001</v>
      </c>
      <c r="E116" s="94"/>
      <c r="Z116" s="9"/>
    </row>
    <row r="117" spans="1:26" ht="33" customHeight="1" thickBot="1">
      <c r="A117" s="328" t="s">
        <v>395</v>
      </c>
      <c r="B117" s="329"/>
      <c r="C117" s="90">
        <f>SUMIFS(volume,mcMurdo_date,"&gt;="&amp;$A$120,mcMurdo_date,"&lt;="&amp;$B$120)</f>
        <v>9729.4936004399369</v>
      </c>
      <c r="D117" s="91">
        <f>SUMIFS(weight_,mcMurdo_date,"&gt;="&amp;A$120,mcMurdo_date,"&lt;="&amp;$B$120)</f>
        <v>111629.40000000001</v>
      </c>
      <c r="J117" s="94"/>
      <c r="U117" s="94"/>
      <c r="Z117" s="9"/>
    </row>
    <row r="118" spans="1:26" ht="15.75" thickBot="1">
      <c r="D118" s="73"/>
      <c r="Z118" s="9"/>
    </row>
    <row r="119" spans="1:26">
      <c r="A119" s="123" t="s">
        <v>396</v>
      </c>
      <c r="B119" s="81" t="s">
        <v>397</v>
      </c>
      <c r="C119" s="81"/>
      <c r="D119" s="82"/>
      <c r="Z119" s="9"/>
    </row>
    <row r="120" spans="1:26">
      <c r="A120" s="121">
        <f>'ICU_cargo MASTER INPUT SHEET'!A128</f>
        <v>44866</v>
      </c>
      <c r="B120" s="120">
        <f>'ICU_cargo MASTER INPUT SHEET'!B128</f>
        <v>44972</v>
      </c>
      <c r="D120" s="89"/>
      <c r="Z120" s="9"/>
    </row>
    <row r="121" spans="1:26" ht="15.75" thickBot="1">
      <c r="A121" s="328"/>
      <c r="B121" s="329"/>
      <c r="C121" s="90"/>
      <c r="D121" s="91"/>
      <c r="Z121" s="9"/>
    </row>
    <row r="122" spans="1:26">
      <c r="Z122" s="9"/>
    </row>
    <row r="123" spans="1:26">
      <c r="Z123" s="9"/>
    </row>
    <row r="124" spans="1:26" ht="15.75">
      <c r="A124" s="113"/>
      <c r="B124" s="113"/>
      <c r="C124" s="112"/>
      <c r="D124" s="112"/>
      <c r="Z124" s="9"/>
    </row>
    <row r="125" spans="1:26" ht="15.75">
      <c r="A125" s="113"/>
      <c r="B125" s="113"/>
      <c r="C125" s="112"/>
      <c r="D125" s="112"/>
      <c r="Z125" s="9"/>
    </row>
    <row r="126" spans="1:26" ht="15.75">
      <c r="A126" s="113"/>
      <c r="B126" s="113"/>
      <c r="C126" s="112"/>
      <c r="D126" s="112"/>
      <c r="Z126" s="9"/>
    </row>
    <row r="127" spans="1:26" ht="15.75">
      <c r="A127" s="113"/>
      <c r="B127" s="113"/>
      <c r="C127" s="112"/>
      <c r="D127" s="112"/>
      <c r="Z127" s="9"/>
    </row>
    <row r="128" spans="1:26">
      <c r="Z128" s="9"/>
    </row>
    <row r="129" spans="26:26">
      <c r="Z129" s="9"/>
    </row>
    <row r="130" spans="26:26">
      <c r="Z130" s="9"/>
    </row>
    <row r="131" spans="26:26">
      <c r="Z131" s="9"/>
    </row>
    <row r="132" spans="26:26">
      <c r="Z132" s="9"/>
    </row>
    <row r="133" spans="26:26">
      <c r="Z133" s="9"/>
    </row>
    <row r="134" spans="26:26">
      <c r="Z134" s="9"/>
    </row>
    <row r="135" spans="26:26">
      <c r="Z135" s="9"/>
    </row>
    <row r="136" spans="26:26">
      <c r="Z136" s="9"/>
    </row>
    <row r="137" spans="26:26">
      <c r="Z137" s="9"/>
    </row>
    <row r="138" spans="26:26">
      <c r="Z138" s="9"/>
    </row>
    <row r="139" spans="26:26">
      <c r="Z139" s="9"/>
    </row>
    <row r="140" spans="26:26">
      <c r="Z140" s="9"/>
    </row>
    <row r="141" spans="26:26">
      <c r="Z141" s="9"/>
    </row>
    <row r="142" spans="26:26">
      <c r="Z142" s="9"/>
    </row>
    <row r="143" spans="26:26">
      <c r="Z143" s="9"/>
    </row>
    <row r="144" spans="26:26">
      <c r="Z144" s="9"/>
    </row>
    <row r="145" spans="26:26">
      <c r="Z145" s="9"/>
    </row>
    <row r="146" spans="26:26">
      <c r="Z146" s="9"/>
    </row>
    <row r="147" spans="26:26">
      <c r="Z147" s="9"/>
    </row>
    <row r="148" spans="26:26">
      <c r="Z148" s="9"/>
    </row>
    <row r="149" spans="26:26">
      <c r="Z149" s="9"/>
    </row>
    <row r="150" spans="26:26">
      <c r="Z150" s="9"/>
    </row>
    <row r="151" spans="26:26">
      <c r="Z151" s="9"/>
    </row>
    <row r="152" spans="26:26">
      <c r="Z152" s="9"/>
    </row>
    <row r="153" spans="26:26">
      <c r="Z153" s="9"/>
    </row>
    <row r="154" spans="26:26">
      <c r="Z154" s="9"/>
    </row>
    <row r="155" spans="26:26">
      <c r="Z155" s="9"/>
    </row>
    <row r="156" spans="26:26">
      <c r="Z156" s="9"/>
    </row>
    <row r="157" spans="26:26">
      <c r="Z157" s="9"/>
    </row>
    <row r="158" spans="26:26">
      <c r="Z158" s="9"/>
    </row>
    <row r="159" spans="26:26">
      <c r="Z159" s="9"/>
    </row>
    <row r="160" spans="26:26">
      <c r="Z160" s="9"/>
    </row>
    <row r="161" spans="26:26">
      <c r="Z161" s="9"/>
    </row>
    <row r="162" spans="26:26">
      <c r="Z162" s="9"/>
    </row>
    <row r="163" spans="26:26">
      <c r="Z163" s="9"/>
    </row>
    <row r="164" spans="26:26">
      <c r="Z164" s="9"/>
    </row>
    <row r="165" spans="26:26">
      <c r="Z165" s="9"/>
    </row>
    <row r="166" spans="26:26">
      <c r="Z166" s="9"/>
    </row>
    <row r="167" spans="26:26">
      <c r="Z167" s="9"/>
    </row>
    <row r="168" spans="26:26">
      <c r="Z168" s="9"/>
    </row>
    <row r="169" spans="26:26">
      <c r="Z169" s="9"/>
    </row>
    <row r="170" spans="26:26">
      <c r="Z170" s="9"/>
    </row>
    <row r="171" spans="26:26">
      <c r="Z171" s="9"/>
    </row>
    <row r="172" spans="26:26">
      <c r="Z172" s="9"/>
    </row>
    <row r="173" spans="26:26">
      <c r="Z173" s="9"/>
    </row>
    <row r="174" spans="26:26">
      <c r="Z174" s="9"/>
    </row>
    <row r="175" spans="26:26">
      <c r="Z175" s="9"/>
    </row>
    <row r="176" spans="26:26">
      <c r="Z176" s="9"/>
    </row>
    <row r="177" spans="26:26">
      <c r="Z177" s="9"/>
    </row>
    <row r="178" spans="26:26">
      <c r="Z178" s="9"/>
    </row>
    <row r="179" spans="26:26">
      <c r="Z179" s="9"/>
    </row>
    <row r="180" spans="26:26">
      <c r="Z180" s="9"/>
    </row>
    <row r="181" spans="26:26">
      <c r="Z181" s="9"/>
    </row>
    <row r="182" spans="26:26">
      <c r="Z182" s="9"/>
    </row>
    <row r="183" spans="26:26">
      <c r="Z183" s="9"/>
    </row>
    <row r="184" spans="26:26">
      <c r="Z184" s="9"/>
    </row>
    <row r="185" spans="26:26">
      <c r="Z185" s="9"/>
    </row>
    <row r="186" spans="26:26">
      <c r="Z186" s="9"/>
    </row>
    <row r="187" spans="26:26">
      <c r="Z187" s="9"/>
    </row>
    <row r="188" spans="26:26">
      <c r="Z188" s="9"/>
    </row>
    <row r="189" spans="26:26">
      <c r="Z189" s="9"/>
    </row>
    <row r="190" spans="26:26">
      <c r="Z190" s="9"/>
    </row>
    <row r="191" spans="26:26">
      <c r="Z191" s="9"/>
    </row>
    <row r="192" spans="26:26">
      <c r="Z192" s="9"/>
    </row>
    <row r="193" spans="26:26">
      <c r="Z193" s="9"/>
    </row>
    <row r="194" spans="26:26">
      <c r="Z194" s="9"/>
    </row>
    <row r="195" spans="26:26">
      <c r="Z195" s="9"/>
    </row>
    <row r="196" spans="26:26">
      <c r="Z196" s="9"/>
    </row>
    <row r="197" spans="26:26">
      <c r="Z197" s="9"/>
    </row>
    <row r="198" spans="26:26">
      <c r="Z198" s="9"/>
    </row>
    <row r="199" spans="26:26">
      <c r="Z199" s="9"/>
    </row>
    <row r="200" spans="26:26">
      <c r="Z200" s="9"/>
    </row>
    <row r="201" spans="26:26">
      <c r="Z201" s="9"/>
    </row>
    <row r="202" spans="26:26">
      <c r="Z202" s="9"/>
    </row>
    <row r="203" spans="26:26">
      <c r="Z203" s="9"/>
    </row>
    <row r="204" spans="26:26">
      <c r="Z204" s="9"/>
    </row>
    <row r="205" spans="26:26">
      <c r="Z205" s="9"/>
    </row>
    <row r="206" spans="26:26">
      <c r="Z206" s="9"/>
    </row>
    <row r="207" spans="26:26">
      <c r="Z207" s="9"/>
    </row>
    <row r="208" spans="26:26">
      <c r="Z208" s="9"/>
    </row>
    <row r="209" spans="26:26">
      <c r="Z209" s="9"/>
    </row>
    <row r="210" spans="26:26">
      <c r="Z210" s="9"/>
    </row>
    <row r="211" spans="26:26">
      <c r="Z211" s="9"/>
    </row>
    <row r="212" spans="26:26">
      <c r="Z212" s="9"/>
    </row>
    <row r="213" spans="26:26">
      <c r="Z213" s="9"/>
    </row>
    <row r="214" spans="26:26">
      <c r="Z214" s="9"/>
    </row>
    <row r="215" spans="26:26">
      <c r="Z215" s="9"/>
    </row>
    <row r="216" spans="26:26">
      <c r="Z216" s="9"/>
    </row>
    <row r="217" spans="26:26">
      <c r="Z217" s="9"/>
    </row>
    <row r="218" spans="26:26">
      <c r="Z218" s="9"/>
    </row>
    <row r="219" spans="26:26">
      <c r="Z219" s="9"/>
    </row>
    <row r="220" spans="26:26">
      <c r="Z220" s="9"/>
    </row>
    <row r="221" spans="26:26">
      <c r="Z221" s="9"/>
    </row>
    <row r="222" spans="26:26">
      <c r="Z222" s="9"/>
    </row>
    <row r="223" spans="26:26">
      <c r="Z223" s="9"/>
    </row>
    <row r="224" spans="26:26">
      <c r="Z224" s="9"/>
    </row>
    <row r="225" spans="26:26">
      <c r="Z225" s="9"/>
    </row>
    <row r="226" spans="26:26">
      <c r="Z226" s="9"/>
    </row>
    <row r="227" spans="26:26">
      <c r="Z227" s="9"/>
    </row>
    <row r="228" spans="26:26">
      <c r="Z228" s="9"/>
    </row>
    <row r="229" spans="26:26">
      <c r="Z229" s="9"/>
    </row>
    <row r="230" spans="26:26">
      <c r="Z230" s="9"/>
    </row>
    <row r="231" spans="26:26">
      <c r="Z231" s="9"/>
    </row>
    <row r="232" spans="26:26">
      <c r="Z232" s="9"/>
    </row>
    <row r="233" spans="26:26">
      <c r="Z233" s="9"/>
    </row>
    <row r="234" spans="26:26">
      <c r="Z234" s="9"/>
    </row>
    <row r="235" spans="26:26">
      <c r="Z235" s="9"/>
    </row>
    <row r="236" spans="26:26">
      <c r="Z236" s="9"/>
    </row>
    <row r="237" spans="26:26">
      <c r="Z237" s="9"/>
    </row>
    <row r="238" spans="26:26">
      <c r="Z238" s="9"/>
    </row>
    <row r="239" spans="26:26">
      <c r="Z239" s="9"/>
    </row>
    <row r="240" spans="26:26">
      <c r="Z240" s="9"/>
    </row>
    <row r="241" spans="26:26">
      <c r="Z241" s="9"/>
    </row>
    <row r="242" spans="26:26">
      <c r="Z242" s="9"/>
    </row>
    <row r="243" spans="26:26">
      <c r="Z243" s="9"/>
    </row>
    <row r="244" spans="26:26">
      <c r="Z244" s="9"/>
    </row>
    <row r="245" spans="26:26">
      <c r="Z245" s="9"/>
    </row>
    <row r="246" spans="26:26">
      <c r="Z246" s="9"/>
    </row>
    <row r="247" spans="26:26">
      <c r="Z247" s="9"/>
    </row>
    <row r="248" spans="26:26">
      <c r="Z248" s="9"/>
    </row>
    <row r="249" spans="26:26">
      <c r="Z249" s="9"/>
    </row>
    <row r="250" spans="26:26">
      <c r="Z250" s="9"/>
    </row>
    <row r="251" spans="26:26">
      <c r="Z251" s="9"/>
    </row>
    <row r="252" spans="26:26">
      <c r="Z252" s="9"/>
    </row>
    <row r="253" spans="26:26">
      <c r="Z253" s="9"/>
    </row>
    <row r="254" spans="26:26">
      <c r="Z254" s="9"/>
    </row>
    <row r="255" spans="26:26">
      <c r="Z255" s="9"/>
    </row>
    <row r="256" spans="26:26">
      <c r="Z256" s="9"/>
    </row>
    <row r="257" spans="26:26">
      <c r="Z257" s="9"/>
    </row>
    <row r="258" spans="26:26">
      <c r="Z258" s="9"/>
    </row>
    <row r="259" spans="26:26">
      <c r="Z259" s="9"/>
    </row>
    <row r="260" spans="26:26">
      <c r="Z260" s="9"/>
    </row>
    <row r="261" spans="26:26">
      <c r="Z261" s="9"/>
    </row>
    <row r="262" spans="26:26">
      <c r="Z262" s="9"/>
    </row>
    <row r="263" spans="26:26">
      <c r="Z263" s="9"/>
    </row>
    <row r="264" spans="26:26">
      <c r="Z264" s="9"/>
    </row>
    <row r="265" spans="26:26">
      <c r="Z265" s="9"/>
    </row>
    <row r="266" spans="26:26">
      <c r="Z266" s="9"/>
    </row>
    <row r="267" spans="26:26">
      <c r="Z267" s="9"/>
    </row>
    <row r="268" spans="26:26">
      <c r="Z268" s="9"/>
    </row>
    <row r="269" spans="26:26">
      <c r="Z269" s="9"/>
    </row>
    <row r="270" spans="26:26">
      <c r="Z270" s="9"/>
    </row>
    <row r="271" spans="26:26">
      <c r="Z271" s="9"/>
    </row>
    <row r="272" spans="26:26">
      <c r="Z272" s="9"/>
    </row>
    <row r="273" spans="26:26">
      <c r="Z273" s="9"/>
    </row>
    <row r="274" spans="26:26">
      <c r="Z274" s="9"/>
    </row>
    <row r="275" spans="26:26">
      <c r="Z275" s="9"/>
    </row>
    <row r="276" spans="26:26">
      <c r="Z276" s="9"/>
    </row>
    <row r="277" spans="26:26">
      <c r="Z277" s="9"/>
    </row>
    <row r="278" spans="26:26">
      <c r="Z278" s="9"/>
    </row>
    <row r="279" spans="26:26">
      <c r="Z279" s="9"/>
    </row>
    <row r="280" spans="26:26">
      <c r="Z280" s="9"/>
    </row>
    <row r="281" spans="26:26">
      <c r="Z281" s="9"/>
    </row>
    <row r="282" spans="26:26">
      <c r="Z282" s="9"/>
    </row>
    <row r="283" spans="26:26">
      <c r="Z283" s="9"/>
    </row>
    <row r="284" spans="26:26">
      <c r="Z284" s="9"/>
    </row>
    <row r="285" spans="26:26">
      <c r="Z285" s="9"/>
    </row>
    <row r="286" spans="26:26">
      <c r="Z286" s="9"/>
    </row>
    <row r="287" spans="26:26">
      <c r="Z287" s="9"/>
    </row>
    <row r="288" spans="26:26">
      <c r="Z288" s="9"/>
    </row>
    <row r="289" spans="26:26">
      <c r="Z289" s="9"/>
    </row>
    <row r="290" spans="26:26">
      <c r="Z290" s="9"/>
    </row>
    <row r="291" spans="26:26">
      <c r="Z291" s="9"/>
    </row>
    <row r="292" spans="26:26">
      <c r="Z292" s="9"/>
    </row>
    <row r="293" spans="26:26">
      <c r="Z293" s="9"/>
    </row>
    <row r="294" spans="26:26">
      <c r="Z294" s="9"/>
    </row>
    <row r="295" spans="26:26">
      <c r="Z295" s="9"/>
    </row>
    <row r="296" spans="26:26">
      <c r="Z296" s="9"/>
    </row>
    <row r="297" spans="26:26">
      <c r="Z297" s="9"/>
    </row>
    <row r="298" spans="26:26">
      <c r="Z298" s="9"/>
    </row>
    <row r="299" spans="26:26">
      <c r="Z299" s="9"/>
    </row>
    <row r="300" spans="26:26">
      <c r="Z300" s="9"/>
    </row>
    <row r="301" spans="26:26">
      <c r="Z301" s="9"/>
    </row>
    <row r="302" spans="26:26">
      <c r="Z302" s="9"/>
    </row>
    <row r="303" spans="26:26">
      <c r="Z303" s="9"/>
    </row>
    <row r="304" spans="26:26">
      <c r="Z304" s="9"/>
    </row>
    <row r="305" spans="26:26">
      <c r="Z305" s="9"/>
    </row>
    <row r="306" spans="26:26">
      <c r="Z306" s="9"/>
    </row>
    <row r="307" spans="26:26">
      <c r="Z307" s="9"/>
    </row>
    <row r="308" spans="26:26">
      <c r="Z308" s="9"/>
    </row>
    <row r="309" spans="26:26">
      <c r="Z309" s="9"/>
    </row>
    <row r="310" spans="26:26">
      <c r="Z310" s="9"/>
    </row>
    <row r="311" spans="26:26">
      <c r="Z311" s="9"/>
    </row>
    <row r="312" spans="26:26">
      <c r="Z312" s="9"/>
    </row>
    <row r="313" spans="26:26">
      <c r="Z313" s="9"/>
    </row>
    <row r="314" spans="26:26">
      <c r="Z314" s="9"/>
    </row>
    <row r="315" spans="26:26">
      <c r="Z315" s="9"/>
    </row>
    <row r="316" spans="26:26">
      <c r="Z316" s="9"/>
    </row>
    <row r="317" spans="26:26">
      <c r="Z317" s="9"/>
    </row>
    <row r="318" spans="26:26">
      <c r="Z318" s="9"/>
    </row>
    <row r="319" spans="26:26">
      <c r="Z319" s="9"/>
    </row>
    <row r="320" spans="26:26">
      <c r="Z320" s="9"/>
    </row>
    <row r="321" spans="26:26">
      <c r="Z321" s="9"/>
    </row>
    <row r="322" spans="26:26">
      <c r="Z322" s="9"/>
    </row>
    <row r="323" spans="26:26">
      <c r="Z323" s="9"/>
    </row>
    <row r="324" spans="26:26">
      <c r="Z324" s="9"/>
    </row>
    <row r="325" spans="26:26">
      <c r="Z325" s="9"/>
    </row>
    <row r="326" spans="26:26">
      <c r="Z326" s="9"/>
    </row>
    <row r="327" spans="26:26">
      <c r="Z327" s="9"/>
    </row>
    <row r="328" spans="26:26">
      <c r="Z328" s="9"/>
    </row>
    <row r="329" spans="26:26">
      <c r="Z329" s="9"/>
    </row>
    <row r="330" spans="26:26">
      <c r="Z330" s="9"/>
    </row>
    <row r="331" spans="26:26">
      <c r="Z331" s="9"/>
    </row>
    <row r="332" spans="26:26">
      <c r="Z332" s="9"/>
    </row>
    <row r="333" spans="26:26">
      <c r="Z333" s="9"/>
    </row>
    <row r="334" spans="26:26">
      <c r="Z334" s="9"/>
    </row>
    <row r="335" spans="26:26">
      <c r="Z335" s="9"/>
    </row>
    <row r="336" spans="26:26">
      <c r="Z336" s="9"/>
    </row>
    <row r="337" spans="26:26">
      <c r="Z337" s="9"/>
    </row>
    <row r="338" spans="26:26">
      <c r="Z338" s="9"/>
    </row>
    <row r="339" spans="26:26">
      <c r="Z339" s="9"/>
    </row>
    <row r="340" spans="26:26">
      <c r="Z340" s="9"/>
    </row>
    <row r="341" spans="26:26">
      <c r="Z341" s="9"/>
    </row>
    <row r="342" spans="26:26">
      <c r="Z342" s="9"/>
    </row>
    <row r="343" spans="26:26">
      <c r="Z343" s="9"/>
    </row>
    <row r="344" spans="26:26">
      <c r="Z344" s="9"/>
    </row>
    <row r="345" spans="26:26">
      <c r="Z345" s="9"/>
    </row>
    <row r="346" spans="26:26">
      <c r="Z346" s="9"/>
    </row>
    <row r="347" spans="26:26">
      <c r="Z347" s="9"/>
    </row>
    <row r="348" spans="26:26">
      <c r="Z348" s="9"/>
    </row>
    <row r="349" spans="26:26">
      <c r="Z349" s="9"/>
    </row>
    <row r="350" spans="26:26">
      <c r="Z350" s="9"/>
    </row>
    <row r="351" spans="26:26">
      <c r="Z351" s="9"/>
    </row>
    <row r="352" spans="26:26">
      <c r="Z352" s="9"/>
    </row>
    <row r="353" spans="26:26">
      <c r="Z353" s="9"/>
    </row>
  </sheetData>
  <sheetProtection sheet="1" objects="1" scenarios="1" formatCells="0" formatColumns="0" formatRows="0" sort="0" autoFilter="0"/>
  <autoFilter ref="A1:AN93">
    <filterColumn colId="24">
      <filters>
        <dateGroupItem year="2023" month="2" dateTimeGrouping="month"/>
        <dateGroupItem year="2022" month="11" dateTimeGrouping="month"/>
      </filters>
    </filterColumn>
  </autoFilter>
  <mergeCells count="4">
    <mergeCell ref="A116:B116"/>
    <mergeCell ref="A117:B117"/>
    <mergeCell ref="A121:B121"/>
    <mergeCell ref="A115:B115"/>
  </mergeCells>
  <conditionalFormatting sqref="D116">
    <cfRule type="cellIs" dxfId="26" priority="4" operator="equal">
      <formula>$D$117</formula>
    </cfRule>
  </conditionalFormatting>
  <conditionalFormatting sqref="D117">
    <cfRule type="cellIs" dxfId="25" priority="3" operator="equal">
      <formula>$D$116</formula>
    </cfRule>
  </conditionalFormatting>
  <conditionalFormatting sqref="C116">
    <cfRule type="cellIs" dxfId="24" priority="2" operator="equal">
      <formula>$C$117</formula>
    </cfRule>
  </conditionalFormatting>
  <conditionalFormatting sqref="C117">
    <cfRule type="cellIs" dxfId="23" priority="1" operator="equal">
      <formula>$C$116</formula>
    </cfRule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 filterMode="1"/>
  <dimension ref="A1:AN353"/>
  <sheetViews>
    <sheetView workbookViewId="0">
      <selection activeCell="A3" sqref="A3"/>
    </sheetView>
  </sheetViews>
  <sheetFormatPr defaultColWidth="9.140625" defaultRowHeight="15"/>
  <cols>
    <col min="1" max="2" width="12.85546875" style="9" customWidth="1"/>
    <col min="3" max="3" width="28" style="15" customWidth="1"/>
    <col min="4" max="4" width="73.7109375" style="15" customWidth="1"/>
    <col min="5" max="7" width="12" style="9" customWidth="1"/>
    <col min="8" max="8" width="10.140625" style="9" customWidth="1"/>
    <col min="9" max="10" width="8.7109375" style="9" customWidth="1"/>
    <col min="11" max="11" width="10" style="9" customWidth="1"/>
    <col min="12" max="12" width="16.28515625" style="74" customWidth="1"/>
    <col min="13" max="13" width="12.7109375" style="9" customWidth="1"/>
    <col min="14" max="14" width="17.140625" style="9" customWidth="1"/>
    <col min="15" max="15" width="17.140625" style="80" customWidth="1"/>
    <col min="16" max="16" width="17.7109375" style="9" customWidth="1"/>
    <col min="17" max="17" width="16.7109375" style="80" customWidth="1"/>
    <col min="18" max="18" width="16.7109375" style="9" customWidth="1"/>
    <col min="19" max="19" width="17.7109375" style="9" customWidth="1"/>
    <col min="20" max="21" width="16.7109375" style="9" customWidth="1"/>
    <col min="22" max="22" width="17.7109375" style="9" customWidth="1"/>
    <col min="23" max="24" width="16.7109375" style="9" customWidth="1"/>
    <col min="25" max="25" width="18.85546875" style="80" customWidth="1"/>
    <col min="26" max="26" width="19.7109375" style="13" customWidth="1"/>
    <col min="27" max="27" width="16.42578125" style="9" customWidth="1"/>
    <col min="28" max="28" width="16.42578125" style="80" customWidth="1"/>
    <col min="29" max="32" width="16.42578125" style="9" customWidth="1"/>
    <col min="33" max="33" width="16.42578125" style="80" customWidth="1"/>
    <col min="34" max="34" width="16.42578125" style="9" customWidth="1"/>
    <col min="35" max="35" width="16.42578125" style="80" customWidth="1"/>
    <col min="36" max="36" width="66.85546875" style="9" customWidth="1"/>
    <col min="37" max="37" width="60.7109375" style="9" customWidth="1"/>
    <col min="38" max="16384" width="9.140625" style="9"/>
  </cols>
  <sheetData>
    <row r="1" spans="1:40" ht="94.5">
      <c r="A1" s="28" t="str" cm="1">
        <f t="array" ref="A1:AK93">IF(ISBLANK(cargo_table),"",cargo_table)</f>
        <v>Cargo Item  respective WBS Level</v>
      </c>
      <c r="B1" s="28" t="str">
        <v>Work Package</v>
      </c>
      <c r="C1" s="29" t="str">
        <v>Item Description</v>
      </c>
      <c r="D1" s="30" t="str">
        <v>Contents &amp; Comments</v>
      </c>
      <c r="E1" s="28" t="str">
        <v>Length (in)</v>
      </c>
      <c r="F1" s="28" t="str">
        <v>Width (in)</v>
      </c>
      <c r="G1" s="28" t="str">
        <v>Height (in)</v>
      </c>
      <c r="H1" s="28" t="str">
        <v>Quantity</v>
      </c>
      <c r="I1" s="28" t="str">
        <v xml:space="preserve"> Cubic feet</v>
      </c>
      <c r="J1" s="28" t="str">
        <v>Unit weight (lbs)</v>
      </c>
      <c r="K1" s="28" t="str">
        <v>Total Weight (lbs) = quantity x unit weight</v>
      </c>
      <c r="L1" s="28" t="str">
        <v>Basis of Estimate</v>
      </c>
      <c r="M1" s="28" t="str">
        <v>Special Handling?</v>
      </c>
      <c r="N1" s="28" t="str">
        <v xml:space="preserve">Owner/Guardian institution </v>
      </c>
      <c r="O1" s="87" t="str">
        <v xml:space="preserve">Date of expected  or actual  completion </v>
      </c>
      <c r="P1" s="31" t="str">
        <v>Expected Route:  Owner - PTH or CHC</v>
      </c>
      <c r="Q1" s="97" t="str">
        <v xml:space="preserve">Date of expected or actual shipment </v>
      </c>
      <c r="R1" s="31" t="str">
        <v>Recommended Transportation Option</v>
      </c>
      <c r="S1" s="32" t="str">
        <v>Expected Route: PTH - MCM or CHC</v>
      </c>
      <c r="T1" s="32" t="str">
        <v xml:space="preserve">Date of expected or actual shipment </v>
      </c>
      <c r="U1" s="32" t="str">
        <v>Recommended Transportation Option</v>
      </c>
      <c r="V1" s="33" t="str">
        <v>Expected Route: CHC - MCM</v>
      </c>
      <c r="W1" s="33" t="str">
        <v xml:space="preserve">Date of expected or actual shipment </v>
      </c>
      <c r="X1" s="33" t="str">
        <v>Recommended Transportation Option</v>
      </c>
      <c r="Y1" s="87" t="str">
        <v>Date Item expected or arrived to MCM</v>
      </c>
      <c r="Z1" s="28" t="str">
        <v xml:space="preserve">Date of (planned) or actual shipment to SPA </v>
      </c>
      <c r="AA1" s="28" t="str">
        <v>Recommended LC-130 or SPOT</v>
      </c>
      <c r="AB1" s="87" t="str">
        <v>Date/Month for Items needed at South Pole</v>
      </c>
      <c r="AC1" s="28" t="str">
        <v>Critical Path</v>
      </c>
      <c r="AD1" s="28" t="str">
        <v>Intercontinental shipping</v>
      </c>
      <c r="AE1" s="28" t="str">
        <v>Intracontinental shipping</v>
      </c>
      <c r="AF1" s="28" t="str">
        <v>Validator 1
(SME)</v>
      </c>
      <c r="AG1" s="87" t="str">
        <v>Validation Date</v>
      </c>
      <c r="AH1" s="28" t="str">
        <v>Validator 2
(Logistics)</v>
      </c>
      <c r="AI1" s="87" t="str">
        <v>Validation Date</v>
      </c>
      <c r="AJ1" s="28" t="str">
        <v>Notes</v>
      </c>
      <c r="AK1" s="28" t="str">
        <v/>
      </c>
    </row>
    <row r="2" spans="1:40" ht="31.5" hidden="1">
      <c r="A2" s="10">
        <v>1.2</v>
      </c>
      <c r="B2" s="50" t="str">
        <v/>
      </c>
      <c r="C2" s="14" t="str">
        <v>Gen 1 - housed in 20' container</v>
      </c>
      <c r="D2" s="3" t="str">
        <v>Power generation unit 1 housed in 20' shipping container</v>
      </c>
      <c r="E2" s="4">
        <v>240</v>
      </c>
      <c r="F2" s="4">
        <v>96</v>
      </c>
      <c r="G2" s="4">
        <v>102</v>
      </c>
      <c r="H2" s="4">
        <v>1</v>
      </c>
      <c r="I2" s="4">
        <v>1360</v>
      </c>
      <c r="J2" s="4">
        <v>22000</v>
      </c>
      <c r="K2" s="4">
        <v>22000</v>
      </c>
      <c r="L2" s="4" t="str">
        <v>actual</v>
      </c>
      <c r="M2" s="4" t="str">
        <v/>
      </c>
      <c r="N2" s="163" t="str">
        <v xml:space="preserve"> U. Wisc. Madison</v>
      </c>
      <c r="O2" s="156" t="str">
        <v/>
      </c>
      <c r="P2" s="151" t="str">
        <v>In McMurdo</v>
      </c>
      <c r="Q2" s="169" t="str">
        <v>-</v>
      </c>
      <c r="R2" s="151" t="str">
        <v>-</v>
      </c>
      <c r="S2" s="152" t="str">
        <v>In McMurdo</v>
      </c>
      <c r="T2" s="153" t="str">
        <v>-</v>
      </c>
      <c r="U2" s="153" t="str">
        <v>-</v>
      </c>
      <c r="V2" s="154" t="str">
        <v>In McMurdo</v>
      </c>
      <c r="W2" s="155" t="str">
        <v>-</v>
      </c>
      <c r="X2" s="155" t="str">
        <v>-</v>
      </c>
      <c r="Y2" s="92" t="str">
        <v>In McMurdo</v>
      </c>
      <c r="Z2" s="157" t="str">
        <v/>
      </c>
      <c r="AA2" s="147" t="str">
        <v>SPoT</v>
      </c>
      <c r="AB2" s="156">
        <v>45261</v>
      </c>
      <c r="AC2" s="147" t="str">
        <v>Yes</v>
      </c>
      <c r="AD2" s="147" t="str">
        <v>In McMurdo</v>
      </c>
      <c r="AE2" s="147" t="str">
        <v>FY24 intra</v>
      </c>
      <c r="AF2" s="147" t="str">
        <v>D. Gibson</v>
      </c>
      <c r="AG2" s="147">
        <v>44475</v>
      </c>
      <c r="AH2" s="147" t="str">
        <v>I. McEwen</v>
      </c>
      <c r="AI2" s="147">
        <v>44475</v>
      </c>
      <c r="AJ2" s="10" t="str">
        <v>Will require crane for onload/offload  - use belly band to support container sidewalls during lift.</v>
      </c>
      <c r="AK2" s="147" t="str">
        <v/>
      </c>
    </row>
    <row r="3" spans="1:40" ht="47.25">
      <c r="A3" s="10">
        <v>1.2</v>
      </c>
      <c r="B3" s="50" t="str">
        <v/>
      </c>
      <c r="C3" s="14" t="str">
        <v>Gen 2 - housed in 20' container</v>
      </c>
      <c r="D3" s="3" t="str">
        <v>Power generation unit 2 housed in 20' shipping container</v>
      </c>
      <c r="E3" s="4">
        <v>240</v>
      </c>
      <c r="F3" s="4">
        <v>96</v>
      </c>
      <c r="G3" s="4">
        <v>102</v>
      </c>
      <c r="H3" s="4">
        <v>1</v>
      </c>
      <c r="I3" s="4">
        <v>1360</v>
      </c>
      <c r="J3" s="4">
        <v>22000</v>
      </c>
      <c r="K3" s="4">
        <v>22000</v>
      </c>
      <c r="L3" s="4" t="str">
        <v>actual</v>
      </c>
      <c r="M3" s="4" t="str">
        <v/>
      </c>
      <c r="N3" s="163" t="str">
        <v xml:space="preserve"> U. Wisc. Madison</v>
      </c>
      <c r="O3" s="156" t="str">
        <v/>
      </c>
      <c r="P3" s="151" t="str">
        <v>In McMurdo</v>
      </c>
      <c r="Q3" s="169" t="str">
        <v>-</v>
      </c>
      <c r="R3" s="151" t="str">
        <v>-</v>
      </c>
      <c r="S3" s="152" t="str">
        <v>In McMurdo</v>
      </c>
      <c r="T3" s="153" t="str">
        <v>-</v>
      </c>
      <c r="U3" s="153" t="str">
        <v>-</v>
      </c>
      <c r="V3" s="154" t="str">
        <v>In McMurdo</v>
      </c>
      <c r="W3" s="155" t="str">
        <v>-</v>
      </c>
      <c r="X3" s="155" t="str">
        <v>-</v>
      </c>
      <c r="Y3" s="92" t="str">
        <v>In McMurdo</v>
      </c>
      <c r="Z3" s="157" t="str">
        <v/>
      </c>
      <c r="AA3" s="147" t="str">
        <v>SPoT</v>
      </c>
      <c r="AB3" s="156">
        <v>44927</v>
      </c>
      <c r="AC3" s="147" t="str">
        <v>Yes</v>
      </c>
      <c r="AD3" s="147" t="str">
        <v>In McMurdo</v>
      </c>
      <c r="AE3" s="147" t="str">
        <v>FY23 intra</v>
      </c>
      <c r="AF3" s="147" t="str">
        <v>D. Gibson</v>
      </c>
      <c r="AG3" s="156">
        <v>44475</v>
      </c>
      <c r="AH3" s="147" t="str">
        <v>I. McEwen</v>
      </c>
      <c r="AI3" s="156">
        <v>44475</v>
      </c>
      <c r="AJ3" s="10" t="str">
        <v>Gens 2 &amp; 3 need to be tranferred from ISO2 sleds that are limited to use on improved surfaces only. Will require crane for onload/offload  - use belly band to support container sidewalls during lift.</v>
      </c>
      <c r="AK3" s="10" t="str">
        <v/>
      </c>
    </row>
    <row r="4" spans="1:40" ht="42.95" customHeight="1">
      <c r="A4" s="25">
        <v>1.2</v>
      </c>
      <c r="B4" s="48" t="str">
        <v/>
      </c>
      <c r="C4" s="14" t="str">
        <v>Gen 3 - housed in 20' container</v>
      </c>
      <c r="D4" s="3" t="str">
        <v>Power generation unit 3 housed in 20' shipping container</v>
      </c>
      <c r="E4" s="4">
        <v>240</v>
      </c>
      <c r="F4" s="4">
        <v>96</v>
      </c>
      <c r="G4" s="4">
        <v>102</v>
      </c>
      <c r="H4" s="23">
        <v>1</v>
      </c>
      <c r="I4" s="4">
        <v>1360</v>
      </c>
      <c r="J4" s="4">
        <v>22000</v>
      </c>
      <c r="K4" s="4">
        <v>22000</v>
      </c>
      <c r="L4" s="4" t="str">
        <v>actual</v>
      </c>
      <c r="M4" s="170" t="str">
        <v/>
      </c>
      <c r="N4" s="163" t="str">
        <v xml:space="preserve"> U. Wisc. Madison</v>
      </c>
      <c r="O4" s="156" t="str">
        <v/>
      </c>
      <c r="P4" s="151" t="str">
        <v>In McMurdo</v>
      </c>
      <c r="Q4" s="169" t="str">
        <v>-</v>
      </c>
      <c r="R4" s="151" t="str">
        <v>-</v>
      </c>
      <c r="S4" s="152" t="str">
        <v>In McMurdo</v>
      </c>
      <c r="T4" s="153" t="str">
        <v>-</v>
      </c>
      <c r="U4" s="153" t="str">
        <v>-</v>
      </c>
      <c r="V4" s="154" t="str">
        <v>In McMurdo</v>
      </c>
      <c r="W4" s="155" t="str">
        <v/>
      </c>
      <c r="X4" s="155" t="str">
        <v>-</v>
      </c>
      <c r="Y4" s="92" t="str">
        <v>In McMurdo</v>
      </c>
      <c r="Z4" s="157" t="str">
        <v/>
      </c>
      <c r="AA4" s="147" t="str">
        <v>SPoT</v>
      </c>
      <c r="AB4" s="156">
        <v>44896</v>
      </c>
      <c r="AC4" s="147" t="str">
        <v>Yes</v>
      </c>
      <c r="AD4" s="147" t="str">
        <v>In McMurdo</v>
      </c>
      <c r="AE4" s="147" t="str">
        <v>FY23 intra</v>
      </c>
      <c r="AF4" s="147" t="str">
        <v>D. Gibson</v>
      </c>
      <c r="AG4" s="156">
        <v>44475</v>
      </c>
      <c r="AH4" s="147" t="str">
        <v>I. McEwen</v>
      </c>
      <c r="AI4" s="156">
        <v>44475</v>
      </c>
      <c r="AJ4" s="10" t="str">
        <v>Gens 2 &amp; 3 need to be tranferred from ISO2 sleds that are limited to use on improved surfaces only. Will require crane for onload/offload  - use belly band to support container sidewalls during lift.</v>
      </c>
      <c r="AK4" s="147" t="str">
        <v/>
      </c>
    </row>
    <row r="5" spans="1:40" ht="34.5" customHeight="1">
      <c r="A5" s="163">
        <v>1.2</v>
      </c>
      <c r="B5" s="171" t="str">
        <v/>
      </c>
      <c r="C5" s="14" t="str">
        <v>287 Loader</v>
      </c>
      <c r="D5" s="14" t="str">
        <v>Required onsite early in FY23 for refit/pre-drill activity support unless ASC can supply dedicated loader for Upgrade use</v>
      </c>
      <c r="E5" s="10">
        <v>114</v>
      </c>
      <c r="F5" s="10">
        <v>77</v>
      </c>
      <c r="G5" s="10">
        <v>96</v>
      </c>
      <c r="H5" s="10">
        <v>1</v>
      </c>
      <c r="I5" s="4">
        <v>487.66666666666669</v>
      </c>
      <c r="J5" s="4">
        <v>10273</v>
      </c>
      <c r="K5" s="4">
        <v>10273</v>
      </c>
      <c r="L5" s="4" t="str">
        <v>actual</v>
      </c>
      <c r="M5" s="5" t="str">
        <v/>
      </c>
      <c r="N5" s="163" t="str">
        <v xml:space="preserve"> U. Wisc. Madison</v>
      </c>
      <c r="O5" s="156" t="str">
        <v/>
      </c>
      <c r="P5" s="151" t="str">
        <v>In McMurdo</v>
      </c>
      <c r="Q5" s="98">
        <v>43784</v>
      </c>
      <c r="R5" s="151" t="str">
        <v>Truck</v>
      </c>
      <c r="S5" s="152" t="str">
        <v>In McMurdo</v>
      </c>
      <c r="T5" s="153" t="str">
        <v>-</v>
      </c>
      <c r="U5" s="153" t="str">
        <v>-</v>
      </c>
      <c r="V5" s="154" t="str">
        <v>In McMurdo</v>
      </c>
      <c r="W5" s="155" t="str">
        <v>-</v>
      </c>
      <c r="X5" s="155" t="str">
        <v>-</v>
      </c>
      <c r="Y5" s="92" t="str">
        <v>In McMurdo</v>
      </c>
      <c r="Z5" s="157" t="str">
        <v/>
      </c>
      <c r="AA5" s="163" t="str">
        <v>LC-130/SPoT</v>
      </c>
      <c r="AB5" s="156">
        <v>44896</v>
      </c>
      <c r="AC5" s="147" t="str">
        <v>No*</v>
      </c>
      <c r="AD5" s="147" t="str">
        <v>In McMurdo</v>
      </c>
      <c r="AE5" s="147" t="str">
        <v>FY23 intra</v>
      </c>
      <c r="AF5" s="147" t="str">
        <v>D. Gibson</v>
      </c>
      <c r="AG5" s="156">
        <v>44476</v>
      </c>
      <c r="AH5" s="147" t="str">
        <v>I. McEwen</v>
      </c>
      <c r="AI5" s="156">
        <v>44476</v>
      </c>
      <c r="AJ5" s="52" t="str">
        <v>*Required onsite early in FY23 for refit/pre-drill activity support unless ASC can supply dedicated loader for Upgrade use</v>
      </c>
      <c r="AK5" s="147" t="str">
        <v/>
      </c>
    </row>
    <row r="6" spans="1:40" ht="44.1" hidden="1" customHeight="1">
      <c r="A6" s="174">
        <v>1.2</v>
      </c>
      <c r="B6" s="175" t="str">
        <v/>
      </c>
      <c r="C6" s="1" t="str">
        <v>Gen hoods Discharge Hoods - currently staged in McMurdo</v>
      </c>
      <c r="D6" s="176" t="str">
        <v>Generator air discharge hoods , sheet metal, loose - stored on berm at SPOTSA</v>
      </c>
      <c r="E6" s="4">
        <v>108</v>
      </c>
      <c r="F6" s="4">
        <v>53</v>
      </c>
      <c r="G6" s="4">
        <v>60</v>
      </c>
      <c r="H6" s="23">
        <v>2</v>
      </c>
      <c r="I6" s="4">
        <v>397.5</v>
      </c>
      <c r="J6" s="4">
        <v>330</v>
      </c>
      <c r="K6" s="4">
        <v>660</v>
      </c>
      <c r="L6" s="4" t="str">
        <v>actual</v>
      </c>
      <c r="M6" s="173" t="str">
        <v/>
      </c>
      <c r="N6" s="163" t="str">
        <v xml:space="preserve"> U. Wisc. Madison</v>
      </c>
      <c r="O6" s="156" t="str">
        <v/>
      </c>
      <c r="P6" s="151" t="str">
        <v>In McMurdo</v>
      </c>
      <c r="Q6" s="169" t="str">
        <v/>
      </c>
      <c r="R6" s="151" t="str">
        <v/>
      </c>
      <c r="S6" s="153" t="str">
        <v>In McMurdo</v>
      </c>
      <c r="T6" s="153" t="str">
        <v/>
      </c>
      <c r="U6" s="153" t="str">
        <v/>
      </c>
      <c r="V6" s="155" t="str">
        <v>In McMurdo</v>
      </c>
      <c r="W6" s="155" t="str">
        <v/>
      </c>
      <c r="X6" s="155" t="str">
        <v>-</v>
      </c>
      <c r="Y6" s="92" t="str">
        <v>In McMurdo</v>
      </c>
      <c r="Z6" s="157" t="str">
        <v/>
      </c>
      <c r="AA6" s="163" t="str">
        <v>LC-130/SPoT</v>
      </c>
      <c r="AB6" s="156">
        <v>45292</v>
      </c>
      <c r="AC6" s="147" t="str">
        <v>No</v>
      </c>
      <c r="AD6" s="147" t="str">
        <v>In McMurdo</v>
      </c>
      <c r="AE6" s="147" t="str">
        <v>FY24 intra</v>
      </c>
      <c r="AF6" s="147" t="str">
        <v>D. Gibson</v>
      </c>
      <c r="AG6" s="147">
        <v>44477</v>
      </c>
      <c r="AH6" s="147" t="str">
        <v>I. McEwen</v>
      </c>
      <c r="AI6" s="147">
        <v>44477</v>
      </c>
      <c r="AJ6" s="147" t="str">
        <v>Testing/limited operation of Gens can be accomplished without hoods - Hoods required for the drill season</v>
      </c>
      <c r="AK6" s="147" t="str">
        <v/>
      </c>
    </row>
    <row r="7" spans="1:40" ht="38.25" hidden="1" customHeight="1">
      <c r="A7" s="25">
        <v>1.2</v>
      </c>
      <c r="B7" s="48" t="str">
        <v/>
      </c>
      <c r="C7" s="3" t="str">
        <v>Firn Drill</v>
      </c>
      <c r="D7" s="3" t="str">
        <v xml:space="preserve">Bermed in McM - will require McM fork or crane support. </v>
      </c>
      <c r="E7" s="23">
        <v>264</v>
      </c>
      <c r="F7" s="23">
        <v>94</v>
      </c>
      <c r="G7" s="23">
        <v>97</v>
      </c>
      <c r="H7" s="23">
        <v>1</v>
      </c>
      <c r="I7" s="4">
        <v>1393.0277777777778</v>
      </c>
      <c r="J7" s="4">
        <v>12000</v>
      </c>
      <c r="K7" s="4">
        <v>12000</v>
      </c>
      <c r="L7" s="4" t="str">
        <v>actual</v>
      </c>
      <c r="M7" s="170" t="str">
        <v/>
      </c>
      <c r="N7" s="163" t="str">
        <v xml:space="preserve"> U. Wisc. Madison</v>
      </c>
      <c r="O7" s="156" t="str">
        <v/>
      </c>
      <c r="P7" s="151" t="str">
        <v>In McMurdo</v>
      </c>
      <c r="Q7" s="169" t="str">
        <v/>
      </c>
      <c r="R7" s="151" t="str">
        <v/>
      </c>
      <c r="S7" s="153" t="str">
        <v>In McMurdo</v>
      </c>
      <c r="T7" s="153" t="str">
        <v>-</v>
      </c>
      <c r="U7" s="153" t="str">
        <v>-</v>
      </c>
      <c r="V7" s="155" t="str">
        <v>In McMurdo</v>
      </c>
      <c r="W7" s="155" t="str">
        <v>-</v>
      </c>
      <c r="X7" s="155" t="str">
        <v>-</v>
      </c>
      <c r="Y7" s="92" t="str">
        <v>In McMurdo</v>
      </c>
      <c r="Z7" s="157" t="str">
        <v/>
      </c>
      <c r="AA7" s="163" t="str">
        <v>LC-130/SPoT</v>
      </c>
      <c r="AB7" s="156">
        <v>45261</v>
      </c>
      <c r="AC7" s="147" t="str">
        <v>Yes</v>
      </c>
      <c r="AD7" s="147" t="str">
        <v>In McMurdo</v>
      </c>
      <c r="AE7" s="147" t="str">
        <v>FY24 intra</v>
      </c>
      <c r="AF7" s="147" t="str">
        <v>D. Gibson</v>
      </c>
      <c r="AG7" s="147">
        <v>44477</v>
      </c>
      <c r="AH7" s="147" t="str">
        <v>I. McEwen</v>
      </c>
      <c r="AI7" s="147">
        <v>44477</v>
      </c>
      <c r="AJ7" s="147" t="str">
        <v>Bermed in McMurdo - SPOTSA</v>
      </c>
      <c r="AK7" s="147" t="str">
        <v/>
      </c>
    </row>
    <row r="8" spans="1:40" ht="31.5" hidden="1">
      <c r="A8" s="10">
        <v>1.2</v>
      </c>
      <c r="B8" s="50" t="str">
        <v/>
      </c>
      <c r="C8" s="14" t="str">
        <v>Firn Drill Components - 1</v>
      </c>
      <c r="D8" s="14" t="str">
        <v xml:space="preserve">Firn drill sheave. Required Field Season 2 for final refit &amp; functional testing </v>
      </c>
      <c r="E8" s="4">
        <v>97</v>
      </c>
      <c r="F8" s="4">
        <v>44</v>
      </c>
      <c r="G8" s="4">
        <v>63</v>
      </c>
      <c r="H8" s="4">
        <v>1</v>
      </c>
      <c r="I8" s="4">
        <v>155.60416666666666</v>
      </c>
      <c r="J8" s="4">
        <v>920</v>
      </c>
      <c r="K8" s="4">
        <v>920</v>
      </c>
      <c r="L8" s="4" t="str">
        <v>actual</v>
      </c>
      <c r="M8" s="4" t="str">
        <v/>
      </c>
      <c r="N8" s="163" t="str">
        <v xml:space="preserve"> U. Wisc. Madison</v>
      </c>
      <c r="O8" s="156" t="str">
        <v/>
      </c>
      <c r="P8" s="151" t="str">
        <v>In McMurdo</v>
      </c>
      <c r="Q8" s="169" t="str">
        <v>-</v>
      </c>
      <c r="R8" s="151" t="str">
        <v>-</v>
      </c>
      <c r="S8" s="153" t="str">
        <v>In McMurdo</v>
      </c>
      <c r="T8" s="153" t="str">
        <v>-</v>
      </c>
      <c r="U8" s="153" t="str">
        <v>-</v>
      </c>
      <c r="V8" s="154" t="str">
        <v>In McMurdo</v>
      </c>
      <c r="W8" s="155" t="str">
        <v>-</v>
      </c>
      <c r="X8" s="155" t="str">
        <v>-</v>
      </c>
      <c r="Y8" s="92" t="str">
        <v>In McMurdo</v>
      </c>
      <c r="Z8" s="157" t="str">
        <v/>
      </c>
      <c r="AA8" s="163" t="str">
        <v>LC-130/SPoT</v>
      </c>
      <c r="AB8" s="156">
        <v>45261</v>
      </c>
      <c r="AC8" s="147" t="str">
        <v>Yes</v>
      </c>
      <c r="AD8" s="147" t="str">
        <v>In McMurdo</v>
      </c>
      <c r="AE8" s="147" t="str">
        <v>FY24 intra</v>
      </c>
      <c r="AF8" s="147" t="str">
        <v>D. Gibson</v>
      </c>
      <c r="AG8" s="147">
        <v>44477</v>
      </c>
      <c r="AH8" s="147" t="str">
        <v>I. McEwen</v>
      </c>
      <c r="AI8" s="147">
        <v>44477</v>
      </c>
      <c r="AJ8" s="147" t="str">
        <v/>
      </c>
      <c r="AK8" s="147" t="str">
        <v/>
      </c>
    </row>
    <row r="9" spans="1:40" ht="31.5" hidden="1">
      <c r="A9" s="10">
        <v>1.2</v>
      </c>
      <c r="B9" s="50" t="str">
        <v/>
      </c>
      <c r="C9" s="14" t="str">
        <v>Firn Drill Components - 2</v>
      </c>
      <c r="D9" s="14" t="str">
        <v xml:space="preserve">Firn drill drillhead. Required Field Season 2 for final refit &amp; functional testing </v>
      </c>
      <c r="E9" s="4">
        <v>125</v>
      </c>
      <c r="F9" s="4">
        <v>33</v>
      </c>
      <c r="G9" s="4">
        <v>37</v>
      </c>
      <c r="H9" s="4">
        <v>1</v>
      </c>
      <c r="I9" s="4">
        <v>88.324652777777771</v>
      </c>
      <c r="J9" s="4">
        <v>1048</v>
      </c>
      <c r="K9" s="4">
        <v>1048</v>
      </c>
      <c r="L9" s="4" t="str">
        <v>actual</v>
      </c>
      <c r="M9" s="4" t="str">
        <v/>
      </c>
      <c r="N9" s="163" t="str">
        <v xml:space="preserve"> U. Wisc. Madison</v>
      </c>
      <c r="O9" s="156" t="str">
        <v/>
      </c>
      <c r="P9" s="151" t="str">
        <v>In McMurdo</v>
      </c>
      <c r="Q9" s="169" t="str">
        <v>-</v>
      </c>
      <c r="R9" s="151" t="str">
        <v>-</v>
      </c>
      <c r="S9" s="153" t="str">
        <v>In McMurdo</v>
      </c>
      <c r="T9" s="153" t="str">
        <v>-</v>
      </c>
      <c r="U9" s="153" t="str">
        <v>-</v>
      </c>
      <c r="V9" s="154" t="str">
        <v>In McMurdo</v>
      </c>
      <c r="W9" s="155" t="str">
        <v>-</v>
      </c>
      <c r="X9" s="155" t="str">
        <v>-</v>
      </c>
      <c r="Y9" s="92" t="str">
        <v>In McMurdo</v>
      </c>
      <c r="Z9" s="157" t="str">
        <v/>
      </c>
      <c r="AA9" s="163" t="str">
        <v>LC-130/SPoT</v>
      </c>
      <c r="AB9" s="156">
        <v>45261</v>
      </c>
      <c r="AC9" s="147" t="str">
        <v>Yes</v>
      </c>
      <c r="AD9" s="147" t="str">
        <v>In McMurdo</v>
      </c>
      <c r="AE9" s="147" t="str">
        <v>FY24 intra</v>
      </c>
      <c r="AF9" s="147" t="str">
        <v>D. Gibson</v>
      </c>
      <c r="AG9" s="147">
        <v>44477</v>
      </c>
      <c r="AH9" s="147" t="str">
        <v>I. McEwen</v>
      </c>
      <c r="AI9" s="147">
        <v>44477</v>
      </c>
      <c r="AJ9" s="147" t="str">
        <v/>
      </c>
      <c r="AK9" s="147" t="str">
        <v/>
      </c>
    </row>
    <row r="10" spans="1:40" s="95" customFormat="1" ht="31.5" hidden="1" customHeight="1">
      <c r="A10" s="25">
        <v>1.2</v>
      </c>
      <c r="B10" s="48" t="str">
        <v/>
      </c>
      <c r="C10" s="3" t="str">
        <v>Weight stack and crates</v>
      </c>
      <c r="D10" s="3" t="str">
        <v>Bermed in McM - will require McM fork support. Drill head weight stack and remaining bermed crates at SPoTSA</v>
      </c>
      <c r="E10" s="23">
        <v>120</v>
      </c>
      <c r="F10" s="23">
        <v>48</v>
      </c>
      <c r="G10" s="23">
        <v>48</v>
      </c>
      <c r="H10" s="23">
        <v>1</v>
      </c>
      <c r="I10" s="4">
        <v>160</v>
      </c>
      <c r="J10" s="4">
        <v>600</v>
      </c>
      <c r="K10" s="4">
        <v>600</v>
      </c>
      <c r="L10" s="4" t="str">
        <v>actual</v>
      </c>
      <c r="M10" s="170" t="str">
        <v/>
      </c>
      <c r="N10" s="163" t="str">
        <v xml:space="preserve"> U. Wisc. Madison</v>
      </c>
      <c r="O10" s="156" t="str">
        <v/>
      </c>
      <c r="P10" s="151" t="str">
        <v>In McMurdo</v>
      </c>
      <c r="Q10" s="169" t="str">
        <v/>
      </c>
      <c r="R10" s="151" t="str">
        <v/>
      </c>
      <c r="S10" s="153" t="str">
        <v>In McMurdo</v>
      </c>
      <c r="T10" s="153" t="str">
        <v>-</v>
      </c>
      <c r="U10" s="153" t="str">
        <v>-</v>
      </c>
      <c r="V10" s="155" t="str">
        <v>In McMurdo</v>
      </c>
      <c r="W10" s="155" t="str">
        <v>-</v>
      </c>
      <c r="X10" s="155" t="str">
        <v>-</v>
      </c>
      <c r="Y10" s="92" t="str">
        <v>In McMurdo</v>
      </c>
      <c r="Z10" s="157" t="str">
        <v/>
      </c>
      <c r="AA10" s="163" t="str">
        <v>LC-130/SPoT</v>
      </c>
      <c r="AB10" s="156">
        <v>45275</v>
      </c>
      <c r="AC10" s="147" t="str">
        <v>No</v>
      </c>
      <c r="AD10" s="147" t="str">
        <v>In McMurdo</v>
      </c>
      <c r="AE10" s="147" t="str">
        <v>FY24 intra</v>
      </c>
      <c r="AF10" s="147" t="str">
        <v>D. Gibson</v>
      </c>
      <c r="AG10" s="147">
        <v>44477</v>
      </c>
      <c r="AH10" s="147" t="str">
        <v>I. McEwen</v>
      </c>
      <c r="AI10" s="147">
        <v>44477</v>
      </c>
      <c r="AJ10" s="147" t="str">
        <v>Bermed in McMurdo - SPOTSA on UNL flatrack</v>
      </c>
      <c r="AK10" s="147" t="str">
        <v/>
      </c>
      <c r="AL10" s="9"/>
      <c r="AM10" s="9"/>
      <c r="AN10" s="9"/>
    </row>
    <row r="11" spans="1:40" ht="44.1" customHeight="1">
      <c r="A11" s="25">
        <v>1.2</v>
      </c>
      <c r="B11" s="48" t="str">
        <v/>
      </c>
      <c r="C11" s="3" t="str">
        <v>Fuel Tower</v>
      </c>
      <c r="D11" s="3" t="str">
        <v xml:space="preserve">Bermed in McM - will require McM fork or crane support. </v>
      </c>
      <c r="E11" s="23">
        <v>96</v>
      </c>
      <c r="F11" s="23">
        <v>72</v>
      </c>
      <c r="G11" s="23">
        <v>120</v>
      </c>
      <c r="H11" s="23">
        <v>1</v>
      </c>
      <c r="I11" s="4">
        <v>480</v>
      </c>
      <c r="J11" s="4">
        <v>1500</v>
      </c>
      <c r="K11" s="4">
        <v>1500</v>
      </c>
      <c r="L11" s="4" t="str">
        <v>actual</v>
      </c>
      <c r="M11" s="170" t="str">
        <v/>
      </c>
      <c r="N11" s="163" t="str">
        <v xml:space="preserve"> U. Wisc. Madison</v>
      </c>
      <c r="O11" s="156" t="str">
        <v/>
      </c>
      <c r="P11" s="151" t="str">
        <v>In McMurdo</v>
      </c>
      <c r="Q11" s="169" t="str">
        <v>-</v>
      </c>
      <c r="R11" s="151" t="str">
        <v>-</v>
      </c>
      <c r="S11" s="153" t="str">
        <v>In McMurdo</v>
      </c>
      <c r="T11" s="153" t="str">
        <v>-</v>
      </c>
      <c r="U11" s="153" t="str">
        <v>-</v>
      </c>
      <c r="V11" s="155" t="str">
        <v>In McMurdo</v>
      </c>
      <c r="W11" s="155" t="str">
        <v>-</v>
      </c>
      <c r="X11" s="155" t="str">
        <v>-</v>
      </c>
      <c r="Y11" s="92" t="str">
        <v>In McMurdo</v>
      </c>
      <c r="Z11" s="157" t="str">
        <v/>
      </c>
      <c r="AA11" s="163" t="str">
        <v>LC-130/SPoT</v>
      </c>
      <c r="AB11" s="156">
        <v>44927</v>
      </c>
      <c r="AC11" s="147" t="str">
        <v>Yes</v>
      </c>
      <c r="AD11" s="147" t="str">
        <v>In McMurdo</v>
      </c>
      <c r="AE11" s="147" t="str">
        <v>FY23 intra</v>
      </c>
      <c r="AF11" s="147" t="str">
        <v>D. Gibson</v>
      </c>
      <c r="AG11" s="156">
        <v>44477</v>
      </c>
      <c r="AH11" s="147" t="str">
        <v>I. McEwen</v>
      </c>
      <c r="AI11" s="156">
        <v>44477</v>
      </c>
      <c r="AJ11" s="147" t="str">
        <v>Bermed in McMurdo - SPOTSA on UNL flatrack - overland shipment preferred due to complexities of air transport certification - can be laid on side once drained</v>
      </c>
      <c r="AK11" s="147" t="str">
        <v/>
      </c>
    </row>
    <row r="12" spans="1:40" ht="47.25" hidden="1">
      <c r="A12" s="25">
        <v>1.2</v>
      </c>
      <c r="B12" s="48" t="str">
        <v/>
      </c>
      <c r="C12" s="3" t="str">
        <v>HPU 1</v>
      </c>
      <c r="D12" s="3" t="str">
        <v>HPU 1 (University of Nebraska - Lincoln asset) - 40' container housing heating plant on ISO sled</v>
      </c>
      <c r="E12" s="23">
        <v>480</v>
      </c>
      <c r="F12" s="23">
        <v>96</v>
      </c>
      <c r="G12" s="23">
        <v>102</v>
      </c>
      <c r="H12" s="23">
        <v>1</v>
      </c>
      <c r="I12" s="4">
        <v>2720</v>
      </c>
      <c r="J12" s="4">
        <v>28000</v>
      </c>
      <c r="K12" s="4">
        <v>28000</v>
      </c>
      <c r="L12" s="4" t="str">
        <v>actual</v>
      </c>
      <c r="M12" s="170" t="str">
        <v/>
      </c>
      <c r="N12" s="163" t="str">
        <v xml:space="preserve"> U. Wisc. Madison</v>
      </c>
      <c r="O12" s="156" t="str">
        <v/>
      </c>
      <c r="P12" s="151" t="str">
        <v>In McMurdo</v>
      </c>
      <c r="Q12" s="169" t="str">
        <v/>
      </c>
      <c r="R12" s="151" t="str">
        <v/>
      </c>
      <c r="S12" s="153" t="str">
        <v>In McMurdo</v>
      </c>
      <c r="T12" s="153" t="str">
        <v>-</v>
      </c>
      <c r="U12" s="153" t="str">
        <v>-</v>
      </c>
      <c r="V12" s="155" t="str">
        <v>In McMurdo</v>
      </c>
      <c r="W12" s="155" t="str">
        <v>-</v>
      </c>
      <c r="X12" s="155" t="str">
        <v>-</v>
      </c>
      <c r="Y12" s="92" t="str">
        <v>In McMurdo</v>
      </c>
      <c r="Z12" s="157" t="str">
        <v/>
      </c>
      <c r="AA12" s="147" t="str">
        <v>SPoT</v>
      </c>
      <c r="AB12" s="156">
        <v>45292</v>
      </c>
      <c r="AC12" s="147" t="str">
        <v>Yes</v>
      </c>
      <c r="AD12" s="147" t="str">
        <v>In McMurdo</v>
      </c>
      <c r="AE12" s="147" t="str">
        <v>FY24 intra</v>
      </c>
      <c r="AF12" s="147" t="str">
        <v>D. Gibson</v>
      </c>
      <c r="AG12" s="147">
        <v>44477</v>
      </c>
      <c r="AH12" s="147" t="str">
        <v>I. McEwen</v>
      </c>
      <c r="AI12" s="147">
        <v>44477</v>
      </c>
      <c r="AJ12" s="147" t="str">
        <v xml:space="preserve">HPU 1 integration with Rodwell system required before drill season on it's own sled which will require evaluation and repair - Stored at SPOTSA </v>
      </c>
      <c r="AK12" s="147" t="str">
        <v/>
      </c>
    </row>
    <row r="13" spans="1:40" s="95" customFormat="1" ht="31.5" hidden="1" customHeight="1" thickBot="1">
      <c r="A13" s="53" t="str">
        <v/>
      </c>
      <c r="B13" s="53" t="str">
        <v/>
      </c>
      <c r="C13" s="54" t="str">
        <v>McMurdo totals:</v>
      </c>
      <c r="D13" s="55" t="str">
        <v/>
      </c>
      <c r="E13" s="44" t="str">
        <v/>
      </c>
      <c r="F13" s="44" t="str">
        <v/>
      </c>
      <c r="G13" s="44" t="str">
        <v>TEU=&gt;</v>
      </c>
      <c r="H13" s="56">
        <v>10.464415193160601</v>
      </c>
      <c r="I13" s="57">
        <v>9962.1232638888905</v>
      </c>
      <c r="J13" s="57" t="str">
        <v/>
      </c>
      <c r="K13" s="44">
        <v>121001</v>
      </c>
      <c r="L13" s="44" t="str">
        <v/>
      </c>
      <c r="M13" s="44" t="str">
        <v/>
      </c>
      <c r="N13" s="58" t="str">
        <v/>
      </c>
      <c r="O13" s="77" t="str">
        <v/>
      </c>
      <c r="P13" s="59" t="str">
        <v/>
      </c>
      <c r="Q13" s="77" t="str">
        <v/>
      </c>
      <c r="R13" s="60" t="str">
        <v/>
      </c>
      <c r="S13" s="59" t="str">
        <v/>
      </c>
      <c r="T13" s="60" t="str">
        <v/>
      </c>
      <c r="U13" s="60" t="str">
        <v/>
      </c>
      <c r="V13" s="59" t="str">
        <v/>
      </c>
      <c r="W13" s="60" t="str">
        <v/>
      </c>
      <c r="X13" s="60" t="str">
        <v/>
      </c>
      <c r="Y13" s="77" t="str">
        <v/>
      </c>
      <c r="Z13" s="60" t="str">
        <v/>
      </c>
      <c r="AA13" s="60" t="str">
        <v/>
      </c>
      <c r="AB13" s="77" t="str">
        <v/>
      </c>
      <c r="AC13" s="59" t="str">
        <v/>
      </c>
      <c r="AD13" s="77" t="str">
        <v/>
      </c>
      <c r="AE13" s="59" t="str">
        <v/>
      </c>
      <c r="AF13" s="59" t="str">
        <v/>
      </c>
      <c r="AG13" s="59" t="str">
        <v/>
      </c>
      <c r="AH13" s="59" t="str">
        <v/>
      </c>
      <c r="AI13" s="59" t="str">
        <v/>
      </c>
      <c r="AJ13" s="59" t="str">
        <v/>
      </c>
      <c r="AK13" s="59" t="str">
        <v/>
      </c>
      <c r="AL13" s="11"/>
      <c r="AM13" s="11"/>
      <c r="AN13" s="11"/>
    </row>
    <row r="14" spans="1:40" ht="63">
      <c r="A14" s="24">
        <v>1.2</v>
      </c>
      <c r="B14" s="50" t="str">
        <v/>
      </c>
      <c r="C14" s="17" t="str">
        <v>Container Ski Stack (comprised of 5 sleds) -  currently staged in Pt. Hueneme</v>
      </c>
      <c r="D14" s="17" t="str">
        <v>Five sets of aluminum skis for 20' containers - stacked. Aluminum skis for drill containers. Required onsite for local movement of Gens and PDM.</v>
      </c>
      <c r="E14" s="22">
        <v>240</v>
      </c>
      <c r="F14" s="22">
        <v>96</v>
      </c>
      <c r="G14" s="22">
        <v>96</v>
      </c>
      <c r="H14" s="22">
        <v>1</v>
      </c>
      <c r="I14" s="22">
        <v>1280</v>
      </c>
      <c r="J14" s="22">
        <v>4255</v>
      </c>
      <c r="K14" s="4">
        <v>4255</v>
      </c>
      <c r="L14" s="22" t="str">
        <v>actual</v>
      </c>
      <c r="M14" s="22" t="str">
        <v/>
      </c>
      <c r="N14" s="24" t="str">
        <v xml:space="preserve"> U. Wisc. Madison</v>
      </c>
      <c r="O14" s="100" t="str">
        <v/>
      </c>
      <c r="P14" s="151" t="str">
        <v>Already at PTH</v>
      </c>
      <c r="Q14" s="98">
        <v>44211</v>
      </c>
      <c r="R14" s="151" t="str">
        <v>Truck</v>
      </c>
      <c r="S14" s="152" t="str">
        <v>PTH - MCM</v>
      </c>
      <c r="T14" s="12" t="str">
        <v/>
      </c>
      <c r="U14" s="153" t="str">
        <v>USAP Vessel</v>
      </c>
      <c r="V14" s="154" t="str">
        <v>USAP Vessel</v>
      </c>
      <c r="W14" s="155" t="str">
        <v>-</v>
      </c>
      <c r="X14" s="155" t="str">
        <v>-</v>
      </c>
      <c r="Y14" s="104">
        <v>44598</v>
      </c>
      <c r="Z14" s="157" t="str">
        <v/>
      </c>
      <c r="AA14" s="163" t="str">
        <v>LC-130/SPoT</v>
      </c>
      <c r="AB14" s="156">
        <v>44910</v>
      </c>
      <c r="AC14" s="147" t="str">
        <v>No*</v>
      </c>
      <c r="AD14" s="147" t="str">
        <v>FY22 inter</v>
      </c>
      <c r="AE14" s="147" t="str">
        <v>FY23 intra</v>
      </c>
      <c r="AF14" s="147" t="str">
        <v>D. Gibson</v>
      </c>
      <c r="AG14" s="156">
        <v>44477</v>
      </c>
      <c r="AH14" s="147" t="str">
        <v>I. McEwen</v>
      </c>
      <c r="AI14" s="156">
        <v>44477</v>
      </c>
      <c r="AJ14" s="147" t="str">
        <v>*While this shipment is not on the critical path additional ASC crane support will be required to overcome delayed arrival or sleds furnished from the South Pole inventory</v>
      </c>
      <c r="AK14" s="147" t="str">
        <v/>
      </c>
    </row>
    <row r="15" spans="1:40" ht="47.25" hidden="1">
      <c r="A15" s="10">
        <v>1.2</v>
      </c>
      <c r="B15" s="50" t="str">
        <v/>
      </c>
      <c r="C15" s="14" t="str">
        <v>Generator Intake Hood - currently staged in Pt. Hueneme</v>
      </c>
      <c r="D15" s="14" t="str">
        <v>Light weight large volume sheet metal stacks for generator ventilation</v>
      </c>
      <c r="E15" s="4">
        <v>174</v>
      </c>
      <c r="F15" s="4">
        <v>53</v>
      </c>
      <c r="G15" s="4">
        <v>96</v>
      </c>
      <c r="H15" s="4">
        <v>3</v>
      </c>
      <c r="I15" s="22">
        <v>1537</v>
      </c>
      <c r="J15" s="22">
        <v>586.66666666666663</v>
      </c>
      <c r="K15" s="4">
        <v>1760</v>
      </c>
      <c r="L15" s="22" t="str">
        <v>actual</v>
      </c>
      <c r="M15" s="168" t="str">
        <v/>
      </c>
      <c r="N15" s="163" t="str">
        <v xml:space="preserve"> U. Wisc. Madison</v>
      </c>
      <c r="O15" s="156" t="str">
        <v/>
      </c>
      <c r="P15" s="151" t="str">
        <v>Already at PTH</v>
      </c>
      <c r="Q15" s="98">
        <v>44159</v>
      </c>
      <c r="R15" s="151" t="str">
        <v>Truck</v>
      </c>
      <c r="S15" s="152" t="str">
        <v>PTH - MCM</v>
      </c>
      <c r="T15" s="12" t="str">
        <v/>
      </c>
      <c r="U15" s="153" t="str">
        <v>USAP Vessel</v>
      </c>
      <c r="V15" s="154" t="str">
        <v>USAP Vessel</v>
      </c>
      <c r="W15" s="155" t="str">
        <v>-</v>
      </c>
      <c r="X15" s="155" t="str">
        <v>-</v>
      </c>
      <c r="Y15" s="104">
        <v>44963</v>
      </c>
      <c r="Z15" s="157" t="str">
        <v/>
      </c>
      <c r="AA15" s="147" t="str">
        <v>LC-130/SPoT</v>
      </c>
      <c r="AB15" s="156">
        <v>45292</v>
      </c>
      <c r="AC15" s="147" t="str">
        <v>Yes</v>
      </c>
      <c r="AD15" s="147" t="str">
        <v>FY23 inter</v>
      </c>
      <c r="AE15" s="147" t="str">
        <v>FY24 intra</v>
      </c>
      <c r="AF15" s="61" t="str">
        <v>D. Gibson</v>
      </c>
      <c r="AG15" s="61">
        <v>44477</v>
      </c>
      <c r="AH15" s="61" t="str">
        <v>I. McEwen</v>
      </c>
      <c r="AI15" s="61">
        <v>44477</v>
      </c>
      <c r="AJ15" s="147" t="str">
        <v/>
      </c>
      <c r="AK15" s="147" t="str">
        <v/>
      </c>
    </row>
    <row r="16" spans="1:40" ht="47.25" hidden="1">
      <c r="A16" s="10">
        <v>1.2</v>
      </c>
      <c r="B16" s="50" t="str">
        <v/>
      </c>
      <c r="C16" s="14" t="str">
        <v>Generator Discharge Hoods - currently staged in Pt. Hueneme</v>
      </c>
      <c r="D16" s="14" t="str">
        <v>Light weight large volume sheet metal stacks for generator ventilation</v>
      </c>
      <c r="E16" s="4">
        <v>108</v>
      </c>
      <c r="F16" s="4">
        <v>53</v>
      </c>
      <c r="G16" s="4">
        <v>60</v>
      </c>
      <c r="H16" s="4">
        <v>2</v>
      </c>
      <c r="I16" s="22">
        <v>397.5</v>
      </c>
      <c r="J16" s="22">
        <v>1210</v>
      </c>
      <c r="K16" s="4">
        <v>2420</v>
      </c>
      <c r="L16" s="22" t="str">
        <v>actual</v>
      </c>
      <c r="M16" s="168" t="str">
        <v/>
      </c>
      <c r="N16" s="163" t="str">
        <v xml:space="preserve"> U. Wisc. Madison</v>
      </c>
      <c r="O16" s="156" t="str">
        <v/>
      </c>
      <c r="P16" s="151" t="str">
        <v>Already at PTH</v>
      </c>
      <c r="Q16" s="98">
        <v>44159</v>
      </c>
      <c r="R16" s="151" t="str">
        <v>Truck</v>
      </c>
      <c r="S16" s="152" t="str">
        <v>PTH - MCM</v>
      </c>
      <c r="T16" s="12" t="str">
        <v/>
      </c>
      <c r="U16" s="153" t="str">
        <v>USAP Vessel</v>
      </c>
      <c r="V16" s="154" t="str">
        <v>USAP Vessel</v>
      </c>
      <c r="W16" s="155" t="str">
        <v>-</v>
      </c>
      <c r="X16" s="155" t="str">
        <v>-</v>
      </c>
      <c r="Y16" s="104">
        <v>44963</v>
      </c>
      <c r="Z16" s="157" t="str">
        <v/>
      </c>
      <c r="AA16" s="147" t="str">
        <v>LC-130/SPoT</v>
      </c>
      <c r="AB16" s="156">
        <v>45292</v>
      </c>
      <c r="AC16" s="147" t="str">
        <v>Yes</v>
      </c>
      <c r="AD16" s="147" t="str">
        <v>FY23 inter</v>
      </c>
      <c r="AE16" s="147" t="str">
        <v>FY24 intra</v>
      </c>
      <c r="AF16" s="61" t="str">
        <v>D. Gibson</v>
      </c>
      <c r="AG16" s="61">
        <v>44477</v>
      </c>
      <c r="AH16" s="61" t="str">
        <v>I. McEwen</v>
      </c>
      <c r="AI16" s="61">
        <v>44477</v>
      </c>
      <c r="AJ16" s="147" t="str">
        <v/>
      </c>
      <c r="AK16" s="147" t="str">
        <v/>
      </c>
    </row>
    <row r="17" spans="1:40" ht="34.35" hidden="1" customHeight="1">
      <c r="A17" s="10">
        <v>1.2</v>
      </c>
      <c r="B17" s="50" t="str">
        <v/>
      </c>
      <c r="C17" s="17" t="str">
        <v>Drill Hose  - currently staged in Pt. Hueneme</v>
      </c>
      <c r="D17" s="14" t="str">
        <v>Drill hose - 9 Spools - 348 cf / 3532 lbs each - Shipped from Italy</v>
      </c>
      <c r="E17" s="4">
        <v>92</v>
      </c>
      <c r="F17" s="4">
        <v>92</v>
      </c>
      <c r="G17" s="4">
        <v>70.5</v>
      </c>
      <c r="H17" s="4">
        <v>9</v>
      </c>
      <c r="I17" s="22">
        <v>3107.875</v>
      </c>
      <c r="J17" s="22">
        <v>3531.5555555555557</v>
      </c>
      <c r="K17" s="4">
        <v>31784</v>
      </c>
      <c r="L17" s="22" t="str">
        <v>actual</v>
      </c>
      <c r="M17" s="168" t="str">
        <v/>
      </c>
      <c r="N17" s="163" t="str">
        <v xml:space="preserve"> U. Wisc. Madison</v>
      </c>
      <c r="O17" s="156" t="str">
        <v/>
      </c>
      <c r="P17" s="151" t="str">
        <v>Already at PTH</v>
      </c>
      <c r="Q17" s="98">
        <v>44058</v>
      </c>
      <c r="R17" s="151" t="str">
        <v>Truck</v>
      </c>
      <c r="S17" s="152" t="str">
        <v>PTH - MCM</v>
      </c>
      <c r="T17" s="12" t="str">
        <v/>
      </c>
      <c r="U17" s="153" t="str">
        <v>USAP Vessel</v>
      </c>
      <c r="V17" s="154" t="str">
        <v>USAP Vessel</v>
      </c>
      <c r="W17" s="155" t="str">
        <v>-</v>
      </c>
      <c r="X17" s="155" t="str">
        <v>-</v>
      </c>
      <c r="Y17" s="104">
        <v>44963</v>
      </c>
      <c r="Z17" s="157" t="str">
        <v/>
      </c>
      <c r="AA17" s="163" t="str">
        <v>LC-130/SPoT</v>
      </c>
      <c r="AB17" s="156">
        <v>45292</v>
      </c>
      <c r="AC17" s="147" t="str">
        <v>Yes</v>
      </c>
      <c r="AD17" s="147" t="str">
        <v>FY23 inter</v>
      </c>
      <c r="AE17" s="147" t="str">
        <v>FY24 intra</v>
      </c>
      <c r="AF17" s="61" t="str">
        <v>D. Gibson</v>
      </c>
      <c r="AG17" s="61">
        <v>44477</v>
      </c>
      <c r="AH17" s="61" t="str">
        <v>I. McEwen</v>
      </c>
      <c r="AI17" s="61">
        <v>44477</v>
      </c>
      <c r="AJ17" s="147" t="str">
        <v>Hose to be installed on Main Supply Hose Reel upon arrival at Pole</v>
      </c>
      <c r="AK17" s="147" t="str">
        <v/>
      </c>
    </row>
    <row r="18" spans="1:40" ht="34.35" hidden="1" customHeight="1">
      <c r="A18" s="10">
        <v>1.2</v>
      </c>
      <c r="B18" s="50" t="str">
        <v/>
      </c>
      <c r="C18" s="17" t="str">
        <v>Drill Hose  - currently staged in Pt. Hueneme</v>
      </c>
      <c r="D18" s="14" t="str">
        <v>Drill hose - 3 Spools - 348 cf / 5001 lbs each - Shipped from PSL</v>
      </c>
      <c r="E18" s="4">
        <v>92</v>
      </c>
      <c r="F18" s="4">
        <v>92</v>
      </c>
      <c r="G18" s="4">
        <v>70.5</v>
      </c>
      <c r="H18" s="4">
        <v>3</v>
      </c>
      <c r="I18" s="22">
        <v>1035.9583333333335</v>
      </c>
      <c r="J18" s="22">
        <v>5001</v>
      </c>
      <c r="K18" s="4">
        <v>15003</v>
      </c>
      <c r="L18" s="22" t="str">
        <v>actual</v>
      </c>
      <c r="M18" s="168" t="str">
        <v/>
      </c>
      <c r="N18" s="163" t="str">
        <v xml:space="preserve"> U. Wisc. Madison</v>
      </c>
      <c r="O18" s="156" t="str">
        <v/>
      </c>
      <c r="P18" s="151" t="str">
        <v>Already at PTH</v>
      </c>
      <c r="Q18" s="98">
        <v>44211</v>
      </c>
      <c r="R18" s="151" t="str">
        <v>Truck</v>
      </c>
      <c r="S18" s="152" t="str">
        <v>PTH - MCM</v>
      </c>
      <c r="T18" s="12" t="str">
        <v/>
      </c>
      <c r="U18" s="153" t="str">
        <v>USAP Vessel</v>
      </c>
      <c r="V18" s="154" t="str">
        <v>USAP Vessel</v>
      </c>
      <c r="W18" s="155" t="str">
        <v>-</v>
      </c>
      <c r="X18" s="155" t="str">
        <v>-</v>
      </c>
      <c r="Y18" s="104">
        <v>44963</v>
      </c>
      <c r="Z18" s="157" t="str">
        <v/>
      </c>
      <c r="AA18" s="163" t="str">
        <v>LC-130/SPoT</v>
      </c>
      <c r="AB18" s="156">
        <v>45292</v>
      </c>
      <c r="AC18" s="147" t="str">
        <v>Yes</v>
      </c>
      <c r="AD18" s="147" t="str">
        <v>FY23 inter</v>
      </c>
      <c r="AE18" s="147" t="str">
        <v>FY24 intra</v>
      </c>
      <c r="AF18" s="61" t="str">
        <v>D. Gibson</v>
      </c>
      <c r="AG18" s="61">
        <v>44477</v>
      </c>
      <c r="AH18" s="61" t="str">
        <v>I. McEwen</v>
      </c>
      <c r="AI18" s="61">
        <v>44477</v>
      </c>
      <c r="AJ18" s="147" t="str">
        <v>Hose to be installed on Main Supply Hose Reel upon arrival at Pole</v>
      </c>
      <c r="AK18" s="147" t="str">
        <v/>
      </c>
    </row>
    <row r="19" spans="1:40" s="95" customFormat="1" ht="53.1" hidden="1" customHeight="1" thickBot="1">
      <c r="A19" s="53" t="str">
        <v/>
      </c>
      <c r="B19" s="53" t="str">
        <v/>
      </c>
      <c r="C19" s="54" t="str">
        <v>Pt. Hueneme totals:</v>
      </c>
      <c r="D19" s="62" t="str">
        <v/>
      </c>
      <c r="E19" s="63" t="str">
        <v/>
      </c>
      <c r="F19" s="64" t="str">
        <v/>
      </c>
      <c r="G19" s="44" t="str">
        <v>TEU=&gt;</v>
      </c>
      <c r="H19" s="63">
        <v>7.7293417366946793</v>
      </c>
      <c r="I19" s="57">
        <v>7358.3333333333339</v>
      </c>
      <c r="J19" s="57" t="str">
        <v/>
      </c>
      <c r="K19" s="58">
        <v>55222</v>
      </c>
      <c r="L19" s="58" t="str">
        <v/>
      </c>
      <c r="M19" s="58" t="str">
        <v/>
      </c>
      <c r="N19" s="58" t="str">
        <v/>
      </c>
      <c r="O19" s="77" t="str">
        <v/>
      </c>
      <c r="P19" s="59" t="str">
        <v/>
      </c>
      <c r="Q19" s="77" t="str">
        <v/>
      </c>
      <c r="R19" s="60" t="str">
        <v/>
      </c>
      <c r="S19" s="59" t="str">
        <v/>
      </c>
      <c r="T19" s="60" t="str">
        <v/>
      </c>
      <c r="U19" s="60" t="str">
        <v/>
      </c>
      <c r="V19" s="59" t="str">
        <v/>
      </c>
      <c r="W19" s="60" t="str">
        <v/>
      </c>
      <c r="X19" s="60" t="str">
        <v/>
      </c>
      <c r="Y19" s="77" t="str">
        <v/>
      </c>
      <c r="Z19" s="60" t="str">
        <v/>
      </c>
      <c r="AA19" s="60" t="str">
        <v/>
      </c>
      <c r="AB19" s="77" t="str">
        <v/>
      </c>
      <c r="AC19" s="59" t="str">
        <v/>
      </c>
      <c r="AD19" s="77" t="str">
        <v/>
      </c>
      <c r="AE19" s="59" t="str">
        <v/>
      </c>
      <c r="AF19" s="59" t="str">
        <v/>
      </c>
      <c r="AG19" s="59" t="str">
        <v/>
      </c>
      <c r="AH19" s="59" t="str">
        <v/>
      </c>
      <c r="AI19" s="59" t="str">
        <v/>
      </c>
      <c r="AJ19" s="59" t="str">
        <v/>
      </c>
      <c r="AK19" s="59" t="str">
        <v/>
      </c>
      <c r="AL19" s="11"/>
      <c r="AM19" s="11"/>
      <c r="AN19" s="11"/>
    </row>
    <row r="20" spans="1:40" ht="39.75" customHeight="1">
      <c r="A20" s="24">
        <v>1.2</v>
      </c>
      <c r="B20" s="50" t="str">
        <v/>
      </c>
      <c r="C20" s="17" t="str">
        <v>8' Refit Container</v>
      </c>
      <c r="D20" s="17" t="str">
        <v>Priority refit materials including tools, flowmeter assemblies, motor drive installation kits, hardware, fittings, sensors, &amp; consumables</v>
      </c>
      <c r="E20" s="22">
        <v>96</v>
      </c>
      <c r="F20" s="22">
        <v>86</v>
      </c>
      <c r="G20" s="22">
        <v>96</v>
      </c>
      <c r="H20" s="22">
        <v>1</v>
      </c>
      <c r="I20" s="22">
        <v>458.66666666666669</v>
      </c>
      <c r="J20" s="22">
        <v>5600</v>
      </c>
      <c r="K20" s="4">
        <v>5600</v>
      </c>
      <c r="L20" s="158" t="str">
        <v>estimated</v>
      </c>
      <c r="M20" s="158" t="str">
        <v/>
      </c>
      <c r="N20" s="157" t="str">
        <v xml:space="preserve"> U. Wisc. Madison</v>
      </c>
      <c r="O20" s="162" t="str">
        <v/>
      </c>
      <c r="P20" s="160" t="str">
        <v>UWM - PTH</v>
      </c>
      <c r="Q20" s="169">
        <v>44515</v>
      </c>
      <c r="R20" s="151" t="str">
        <v xml:space="preserve"> Truck</v>
      </c>
      <c r="S20" s="152" t="str">
        <v>PTH - MCM</v>
      </c>
      <c r="T20" s="161" t="str">
        <v/>
      </c>
      <c r="U20" s="47" t="str">
        <v>USAP Vessel</v>
      </c>
      <c r="V20" s="154" t="str">
        <v>USAP Vessel</v>
      </c>
      <c r="W20" s="155" t="str">
        <v/>
      </c>
      <c r="X20" s="155" t="str">
        <v>-</v>
      </c>
      <c r="Y20" s="104">
        <v>44598</v>
      </c>
      <c r="Z20" s="157" t="str">
        <v/>
      </c>
      <c r="AA20" s="147" t="str">
        <v>LC-130</v>
      </c>
      <c r="AB20" s="156">
        <v>44880</v>
      </c>
      <c r="AC20" s="147" t="str">
        <v>Yes</v>
      </c>
      <c r="AD20" s="147" t="str">
        <v>FY22 inter</v>
      </c>
      <c r="AE20" s="147" t="str">
        <v>FY23 intra</v>
      </c>
      <c r="AF20" s="61" t="str">
        <v>D. Gibson</v>
      </c>
      <c r="AG20" s="156">
        <v>44477</v>
      </c>
      <c r="AH20" s="61" t="str">
        <v>I. McEwen</v>
      </c>
      <c r="AI20" s="322">
        <v>44477</v>
      </c>
      <c r="AJ20" s="147" t="str">
        <v>8' container moves with contents by LC130 or is broken down for movement by Basler</v>
      </c>
      <c r="AK20" s="61" t="str">
        <v/>
      </c>
    </row>
    <row r="21" spans="1:40" ht="47.25" customHeight="1">
      <c r="A21" s="24">
        <v>1.2</v>
      </c>
      <c r="B21" s="50" t="str">
        <v/>
      </c>
      <c r="C21" s="17" t="str">
        <v>20' Refit Container A</v>
      </c>
      <c r="D21" s="17" t="str">
        <v>Refit materials incl. submersible pumps, hardware, filtration components, fall arrest towers, tools, &amp; hose crimper</v>
      </c>
      <c r="E21" s="22">
        <v>240</v>
      </c>
      <c r="F21" s="22">
        <v>96</v>
      </c>
      <c r="G21" s="22">
        <v>102</v>
      </c>
      <c r="H21" s="22">
        <v>1</v>
      </c>
      <c r="I21" s="22">
        <v>1360</v>
      </c>
      <c r="J21" s="22">
        <v>17500</v>
      </c>
      <c r="K21" s="4">
        <v>17500</v>
      </c>
      <c r="L21" s="158" t="str">
        <v>estimated</v>
      </c>
      <c r="M21" s="158" t="str">
        <v/>
      </c>
      <c r="N21" s="157" t="str">
        <v xml:space="preserve"> U. Wisc. Madison</v>
      </c>
      <c r="O21" s="162" t="str">
        <v/>
      </c>
      <c r="P21" s="160" t="str">
        <v>UWM - PTH</v>
      </c>
      <c r="Q21" s="169">
        <v>44515</v>
      </c>
      <c r="R21" s="151" t="str">
        <v xml:space="preserve"> Truck</v>
      </c>
      <c r="S21" s="152" t="str">
        <v>PTH - MCM</v>
      </c>
      <c r="T21" s="161" t="str">
        <v/>
      </c>
      <c r="U21" s="47" t="str">
        <v>USAP Vessel</v>
      </c>
      <c r="V21" s="154" t="str">
        <v>USAP Vessel</v>
      </c>
      <c r="W21" s="155" t="str">
        <v/>
      </c>
      <c r="X21" s="155" t="str">
        <v>-</v>
      </c>
      <c r="Y21" s="104">
        <v>44598</v>
      </c>
      <c r="Z21" s="157" t="str">
        <v/>
      </c>
      <c r="AA21" s="147" t="str">
        <v>LC-130/SPoT</v>
      </c>
      <c r="AB21" s="156">
        <v>44896</v>
      </c>
      <c r="AC21" s="147" t="str">
        <v>Yes</v>
      </c>
      <c r="AD21" s="147" t="str">
        <v>FY22 inter</v>
      </c>
      <c r="AE21" s="147" t="str">
        <v>FY23 intra</v>
      </c>
      <c r="AF21" s="147" t="str">
        <v>D. Gibson</v>
      </c>
      <c r="AG21" s="156">
        <v>44477</v>
      </c>
      <c r="AH21" s="147" t="str">
        <v>I. McEwen</v>
      </c>
      <c r="AI21" s="156">
        <v>44477</v>
      </c>
      <c r="AJ21" s="147" t="str">
        <v>For air shipment container contents will need to be unloaded and palletized</v>
      </c>
      <c r="AK21" s="147" t="str">
        <v/>
      </c>
    </row>
    <row r="22" spans="1:40" ht="47.25">
      <c r="A22" s="24">
        <v>1.2</v>
      </c>
      <c r="B22" s="50" t="str">
        <v/>
      </c>
      <c r="C22" s="17" t="str">
        <v>20' Refit Container B</v>
      </c>
      <c r="D22" s="17" t="str">
        <v>Bulky materials incl. cable trays, vertical turbine pumps, vertical turbine pump motors, ladders, water tank doghouse/railing materials, 287 forks, generator parts, TU20 shaft, &amp; drill weight stack</v>
      </c>
      <c r="E22" s="22">
        <v>240</v>
      </c>
      <c r="F22" s="22">
        <v>96</v>
      </c>
      <c r="G22" s="22">
        <v>102</v>
      </c>
      <c r="H22" s="22">
        <v>1</v>
      </c>
      <c r="I22" s="22">
        <v>1360</v>
      </c>
      <c r="J22" s="22">
        <v>15500</v>
      </c>
      <c r="K22" s="4">
        <v>15500</v>
      </c>
      <c r="L22" s="22" t="str">
        <v>estimated</v>
      </c>
      <c r="M22" s="158" t="str">
        <v/>
      </c>
      <c r="N22" s="157" t="str">
        <v xml:space="preserve"> U. Wisc. Madison</v>
      </c>
      <c r="O22" s="162" t="str">
        <v/>
      </c>
      <c r="P22" s="160" t="str">
        <v>UWM - PTH</v>
      </c>
      <c r="Q22" s="169">
        <v>44515</v>
      </c>
      <c r="R22" s="151" t="str">
        <v>Truck</v>
      </c>
      <c r="S22" s="152" t="str">
        <v>PTH - MCM</v>
      </c>
      <c r="T22" s="153" t="str">
        <v/>
      </c>
      <c r="U22" s="47" t="str">
        <v>USAP Vessel</v>
      </c>
      <c r="V22" s="154" t="str">
        <v>USAP Vessel</v>
      </c>
      <c r="W22" s="155" t="str">
        <v/>
      </c>
      <c r="X22" s="155" t="str">
        <v>-</v>
      </c>
      <c r="Y22" s="104">
        <v>44598</v>
      </c>
      <c r="Z22" s="157" t="str">
        <v/>
      </c>
      <c r="AA22" s="147" t="str">
        <v>LC-130/SPoT</v>
      </c>
      <c r="AB22" s="156">
        <v>44910</v>
      </c>
      <c r="AC22" s="147" t="str">
        <v>Yes</v>
      </c>
      <c r="AD22" s="147" t="str">
        <v>FY22 inter</v>
      </c>
      <c r="AE22" s="147" t="str">
        <v>FY23 intra</v>
      </c>
      <c r="AF22" s="147" t="str">
        <v>D. Gibson</v>
      </c>
      <c r="AG22" s="156">
        <v>44477</v>
      </c>
      <c r="AH22" s="147" t="str">
        <v>I. McEwen</v>
      </c>
      <c r="AI22" s="156">
        <v>44477</v>
      </c>
      <c r="AJ22" s="147" t="str">
        <v>For air shipment container contents will need to be unloaded and palletized</v>
      </c>
      <c r="AK22" s="147" t="str">
        <v/>
      </c>
    </row>
    <row r="23" spans="1:40" ht="79.5" customHeight="1">
      <c r="A23" s="24">
        <v>1.2</v>
      </c>
      <c r="B23" s="50" t="str">
        <v/>
      </c>
      <c r="C23" s="17" t="str">
        <v>ARA Trailer</v>
      </c>
      <c r="D23" s="1" t="str">
        <v>Enclosed trailer on skis housing 35kw generator</v>
      </c>
      <c r="E23" s="158">
        <v>192</v>
      </c>
      <c r="F23" s="158">
        <v>96</v>
      </c>
      <c r="G23" s="158">
        <v>88</v>
      </c>
      <c r="H23" s="22">
        <v>1</v>
      </c>
      <c r="I23" s="22">
        <v>938.66666666666663</v>
      </c>
      <c r="J23" s="22">
        <v>4860</v>
      </c>
      <c r="K23" s="4">
        <v>4860</v>
      </c>
      <c r="L23" s="22" t="str">
        <v>actual</v>
      </c>
      <c r="M23" s="22" t="str">
        <v>FLAMMABLE liquid power engine</v>
      </c>
      <c r="N23" s="24" t="str">
        <v xml:space="preserve"> U. Wisc. Madison</v>
      </c>
      <c r="O23" s="100" t="str">
        <v/>
      </c>
      <c r="P23" s="160" t="str">
        <v>UWM - PTH</v>
      </c>
      <c r="Q23" s="169">
        <v>44515</v>
      </c>
      <c r="R23" s="151" t="str">
        <v xml:space="preserve"> Truck</v>
      </c>
      <c r="S23" s="152" t="str">
        <v>PTH - MCM</v>
      </c>
      <c r="T23" s="161" t="str">
        <v/>
      </c>
      <c r="U23" s="153" t="str">
        <v>USAP Vessel</v>
      </c>
      <c r="V23" s="154" t="str">
        <v>USAP Vessel</v>
      </c>
      <c r="W23" s="155" t="str">
        <v/>
      </c>
      <c r="X23" s="155" t="str">
        <v>-</v>
      </c>
      <c r="Y23" s="104">
        <v>44598</v>
      </c>
      <c r="Z23" s="157" t="str">
        <v/>
      </c>
      <c r="AA23" s="147" t="str">
        <v>LC-130/SPoT</v>
      </c>
      <c r="AB23" s="156">
        <v>44910</v>
      </c>
      <c r="AC23" s="147" t="str">
        <v>Yes*</v>
      </c>
      <c r="AD23" s="147" t="str">
        <v>FY22 inter</v>
      </c>
      <c r="AE23" s="147" t="str">
        <v>FY23 intra</v>
      </c>
      <c r="AF23" s="61" t="str">
        <v>D. Gibson</v>
      </c>
      <c r="AG23" s="156">
        <v>44477</v>
      </c>
      <c r="AH23" s="61" t="str">
        <v>I. McEwen</v>
      </c>
      <c r="AI23" s="322">
        <v>44477</v>
      </c>
      <c r="AJ23" s="147" t="str">
        <v>*If this shipment is delayed 480 volt power generation support will be required in FW YR 1 by the contractor. Aside from the CRREL generator (far larger than required with high fuel burn rate) the capacity does not currently exist at the Pole.</v>
      </c>
      <c r="AK23" s="61" t="str">
        <v/>
      </c>
    </row>
    <row r="24" spans="1:40" ht="36.75" customHeight="1">
      <c r="A24" s="24">
        <v>1.2</v>
      </c>
      <c r="B24" s="50" t="str">
        <v/>
      </c>
      <c r="C24" s="17" t="str">
        <v>Return Water Cable Reel (RWCR)</v>
      </c>
      <c r="D24" s="17" t="str">
        <v>Smaller reel - can fit in 20' container. Required onsite in FY23 for final integration and pre-drill activites</v>
      </c>
      <c r="E24" s="158">
        <v>112</v>
      </c>
      <c r="F24" s="158">
        <v>80</v>
      </c>
      <c r="G24" s="158">
        <v>80</v>
      </c>
      <c r="H24" s="22">
        <v>1</v>
      </c>
      <c r="I24" s="22">
        <v>414.81481481481484</v>
      </c>
      <c r="J24" s="22">
        <v>4000</v>
      </c>
      <c r="K24" s="4">
        <v>4000</v>
      </c>
      <c r="L24" s="158" t="str">
        <v>actual</v>
      </c>
      <c r="M24" s="158" t="str">
        <v/>
      </c>
      <c r="N24" s="157" t="str">
        <v xml:space="preserve"> U. Wisc. Madison</v>
      </c>
      <c r="O24" s="162" t="str">
        <v/>
      </c>
      <c r="P24" s="160" t="str">
        <v>UWM - PTH</v>
      </c>
      <c r="Q24" s="169">
        <v>44515</v>
      </c>
      <c r="R24" s="151" t="str">
        <v xml:space="preserve"> Truck</v>
      </c>
      <c r="S24" s="152" t="str">
        <v>PTH - MCM</v>
      </c>
      <c r="T24" s="161" t="str">
        <v/>
      </c>
      <c r="U24" s="47" t="str">
        <v>USAP Vessel</v>
      </c>
      <c r="V24" s="154" t="str">
        <v>USAP Vessel</v>
      </c>
      <c r="W24" s="155" t="str">
        <v/>
      </c>
      <c r="X24" s="155" t="str">
        <v>-</v>
      </c>
      <c r="Y24" s="104">
        <v>44598</v>
      </c>
      <c r="Z24" s="157" t="str">
        <v/>
      </c>
      <c r="AA24" s="147" t="str">
        <v>LC-130/SPoT</v>
      </c>
      <c r="AB24" s="156">
        <v>44927</v>
      </c>
      <c r="AC24" s="147" t="str">
        <v>Yes</v>
      </c>
      <c r="AD24" s="147" t="str">
        <v>FY22 inter</v>
      </c>
      <c r="AE24" s="147" t="str">
        <v>FY23 intra</v>
      </c>
      <c r="AF24" s="61" t="str">
        <v>D. Gibson</v>
      </c>
      <c r="AG24" s="156">
        <v>44477</v>
      </c>
      <c r="AH24" s="61" t="str">
        <v>I. McEwen</v>
      </c>
      <c r="AI24" s="322">
        <v>44477</v>
      </c>
      <c r="AJ24" s="147" t="str">
        <v>Weight from Gen 1 shipment information see picture</v>
      </c>
      <c r="AK24" s="61" t="str">
        <v/>
      </c>
    </row>
    <row r="25" spans="1:40" ht="27.75" customHeight="1">
      <c r="A25" s="24">
        <v>1.2</v>
      </c>
      <c r="B25" s="50" t="str">
        <v/>
      </c>
      <c r="C25" s="17" t="str">
        <v>Main Cable Reel  (MCR)</v>
      </c>
      <c r="D25" s="17" t="str">
        <v xml:space="preserve">Required onsite in FY23 for final integration and pre-drill activites. Large cable reel - will require flat rack on vessel             </v>
      </c>
      <c r="E25" s="158">
        <v>140</v>
      </c>
      <c r="F25" s="158">
        <v>96</v>
      </c>
      <c r="G25" s="158">
        <v>95</v>
      </c>
      <c r="H25" s="22">
        <v>1</v>
      </c>
      <c r="I25" s="22">
        <v>738.88888888888891</v>
      </c>
      <c r="J25" s="22">
        <v>12500</v>
      </c>
      <c r="K25" s="4">
        <v>12500</v>
      </c>
      <c r="L25" s="158" t="str">
        <v>actual</v>
      </c>
      <c r="M25" s="158" t="str">
        <v/>
      </c>
      <c r="N25" s="157" t="str">
        <v xml:space="preserve"> U. Wisc. Madison</v>
      </c>
      <c r="O25" s="162" t="str">
        <v/>
      </c>
      <c r="P25" s="160" t="str">
        <v>UWM - PTH</v>
      </c>
      <c r="Q25" s="169">
        <v>44515</v>
      </c>
      <c r="R25" s="151" t="str">
        <v xml:space="preserve"> Truck</v>
      </c>
      <c r="S25" s="152" t="str">
        <v>PTH - MCM</v>
      </c>
      <c r="T25" s="161" t="str">
        <v/>
      </c>
      <c r="U25" s="47" t="str">
        <v>USAP Vessel</v>
      </c>
      <c r="V25" s="154" t="str">
        <v>USAP Vessel</v>
      </c>
      <c r="W25" s="155" t="str">
        <v/>
      </c>
      <c r="X25" s="155" t="str">
        <v>-</v>
      </c>
      <c r="Y25" s="104">
        <v>44598</v>
      </c>
      <c r="Z25" s="157" t="str">
        <v/>
      </c>
      <c r="AA25" s="147" t="str">
        <v>LC-130/SPoT</v>
      </c>
      <c r="AB25" s="156">
        <v>44927</v>
      </c>
      <c r="AC25" s="147" t="str">
        <v>Yes</v>
      </c>
      <c r="AD25" s="147" t="str">
        <v>FY22 inter</v>
      </c>
      <c r="AE25" s="147" t="str">
        <v>FY23 intra</v>
      </c>
      <c r="AF25" s="61" t="str">
        <v>D. Gibson</v>
      </c>
      <c r="AG25" s="156">
        <v>44477</v>
      </c>
      <c r="AH25" s="61" t="str">
        <v>I. McEwen</v>
      </c>
      <c r="AI25" s="322">
        <v>44477</v>
      </c>
      <c r="AJ25" s="147" t="str">
        <v>Required onsite in FS Y1 for final integration and pre-drill activities</v>
      </c>
      <c r="AK25" s="61" t="str">
        <v/>
      </c>
    </row>
    <row r="26" spans="1:40" s="13" customFormat="1" ht="63">
      <c r="A26" s="24">
        <v>1.2</v>
      </c>
      <c r="B26" s="50" t="str">
        <v/>
      </c>
      <c r="C26" s="17" t="str">
        <v>Controls infrastructure - Motor drives, PLCs, electrical hardware, and motor drive mounting kits</v>
      </c>
      <c r="D26" s="17" t="str">
        <v>Components and equipment to support field season 1 controls system tasking - ComSur - Do Not Freeze</v>
      </c>
      <c r="E26" s="22">
        <v>96</v>
      </c>
      <c r="F26" s="22">
        <v>48</v>
      </c>
      <c r="G26" s="22">
        <v>48</v>
      </c>
      <c r="H26" s="22">
        <v>1</v>
      </c>
      <c r="I26" s="22">
        <v>128</v>
      </c>
      <c r="J26" s="22">
        <v>3000</v>
      </c>
      <c r="K26" s="4">
        <v>3000</v>
      </c>
      <c r="L26" s="158" t="str">
        <v>estimated</v>
      </c>
      <c r="M26" s="158" t="str">
        <v>DNF</v>
      </c>
      <c r="N26" s="157" t="str">
        <v xml:space="preserve"> U. Wisc. Madison</v>
      </c>
      <c r="O26" s="162" t="str">
        <v/>
      </c>
      <c r="P26" s="160" t="str">
        <v>UWM - PTH</v>
      </c>
      <c r="Q26" s="169">
        <v>44682</v>
      </c>
      <c r="R26" s="151" t="str">
        <v>Truck</v>
      </c>
      <c r="S26" s="152" t="str">
        <v>PTH - CHC</v>
      </c>
      <c r="T26" s="153" t="str">
        <v/>
      </c>
      <c r="U26" s="153" t="str">
        <v>ComSur</v>
      </c>
      <c r="V26" s="154" t="str">
        <v>CHC-MCM</v>
      </c>
      <c r="W26" s="155" t="str">
        <v/>
      </c>
      <c r="X26" s="155" t="str">
        <v>USAP Air</v>
      </c>
      <c r="Y26" s="162">
        <v>44866</v>
      </c>
      <c r="Z26" s="157" t="str">
        <v/>
      </c>
      <c r="AA26" s="157" t="str">
        <v>LC-130</v>
      </c>
      <c r="AB26" s="162">
        <v>44896</v>
      </c>
      <c r="AC26" s="159" t="str">
        <v>Yes</v>
      </c>
      <c r="AD26" s="147" t="str">
        <v>FY23 inter</v>
      </c>
      <c r="AE26" s="147" t="str">
        <v>FY23 intra</v>
      </c>
      <c r="AF26" s="65" t="str">
        <v>D. Gibson</v>
      </c>
      <c r="AG26" s="162">
        <v>44477</v>
      </c>
      <c r="AH26" s="65" t="str">
        <v>I. McEwen</v>
      </c>
      <c r="AI26" s="323">
        <v>44477</v>
      </c>
      <c r="AJ26" s="159" t="str">
        <v>Weight estimated</v>
      </c>
      <c r="AK26" s="65" t="str">
        <v/>
      </c>
    </row>
    <row r="27" spans="1:40" ht="31.5" hidden="1">
      <c r="A27" s="35">
        <v>1.4</v>
      </c>
      <c r="B27" s="51" t="str">
        <v/>
      </c>
      <c r="C27" s="21" t="str">
        <v>ICL power and timing electronics</v>
      </c>
      <c r="D27" s="20" t="str">
        <v>1 crate containing rackmount electronics for power and timing systems - Do Not Freeze</v>
      </c>
      <c r="E27" s="36">
        <v>96</v>
      </c>
      <c r="F27" s="36">
        <v>48</v>
      </c>
      <c r="G27" s="36">
        <v>48</v>
      </c>
      <c r="H27" s="23">
        <v>1</v>
      </c>
      <c r="I27" s="22">
        <v>128</v>
      </c>
      <c r="J27" s="22">
        <v>600</v>
      </c>
      <c r="K27" s="4">
        <v>600</v>
      </c>
      <c r="L27" s="36" t="str">
        <v>estimated</v>
      </c>
      <c r="M27" s="8" t="str">
        <v>DNF</v>
      </c>
      <c r="N27" s="163" t="str">
        <v xml:space="preserve"> U. Wisc. Madison</v>
      </c>
      <c r="O27" s="156">
        <v>45139</v>
      </c>
      <c r="P27" s="151" t="str">
        <v>UWM - PTH</v>
      </c>
      <c r="Q27" s="169">
        <v>45139</v>
      </c>
      <c r="R27" s="151" t="str">
        <v>Truck</v>
      </c>
      <c r="S27" s="152" t="str">
        <v>PTH - CHC</v>
      </c>
      <c r="T27" s="153" t="str">
        <v/>
      </c>
      <c r="U27" s="153" t="str">
        <v>ComSur</v>
      </c>
      <c r="V27" s="154" t="str">
        <v>CHC-MCM</v>
      </c>
      <c r="W27" s="155" t="str">
        <v/>
      </c>
      <c r="X27" s="155" t="str">
        <v>USAP Air</v>
      </c>
      <c r="Y27" s="156">
        <v>45231</v>
      </c>
      <c r="Z27" s="157" t="str">
        <v/>
      </c>
      <c r="AA27" s="147" t="str">
        <v>LC-130</v>
      </c>
      <c r="AB27" s="156">
        <v>45261</v>
      </c>
      <c r="AC27" s="147" t="str">
        <v>Yes</v>
      </c>
      <c r="AD27" s="147" t="str">
        <v>FY24 inter</v>
      </c>
      <c r="AE27" s="147" t="str">
        <v>FY24 intra</v>
      </c>
      <c r="AF27" s="147" t="str">
        <v>J. Kelley</v>
      </c>
      <c r="AG27" s="147">
        <v>44481</v>
      </c>
      <c r="AH27" s="147" t="str">
        <v>D. Tosi</v>
      </c>
      <c r="AI27" s="147">
        <v>44481</v>
      </c>
      <c r="AJ27" s="147" t="str">
        <v/>
      </c>
      <c r="AK27" s="147" t="str">
        <v/>
      </c>
    </row>
    <row r="28" spans="1:40" ht="33.75" hidden="1" customHeight="1">
      <c r="A28" s="35">
        <v>1.4</v>
      </c>
      <c r="B28" s="51" t="str">
        <v/>
      </c>
      <c r="C28" s="21" t="str">
        <v>ICL patch cables and patch panels</v>
      </c>
      <c r="D28" s="1" t="str">
        <v>Standard vessel shipping - can overwinter in McM if shipped earlier - Do Not  Deep Freeze</v>
      </c>
      <c r="E28" s="36">
        <v>96</v>
      </c>
      <c r="F28" s="36">
        <v>48</v>
      </c>
      <c r="G28" s="36">
        <v>48</v>
      </c>
      <c r="H28" s="23">
        <v>1</v>
      </c>
      <c r="I28" s="22">
        <v>128</v>
      </c>
      <c r="J28" s="22">
        <v>1200</v>
      </c>
      <c r="K28" s="4">
        <v>1200</v>
      </c>
      <c r="L28" s="36" t="str">
        <v>estimated</v>
      </c>
      <c r="M28" s="8" t="str">
        <v>DNDF [TBD]</v>
      </c>
      <c r="N28" s="163" t="str">
        <v xml:space="preserve"> U. Wisc. Madison</v>
      </c>
      <c r="O28" s="156">
        <v>45078</v>
      </c>
      <c r="P28" s="151" t="str">
        <v>UWM - PTH</v>
      </c>
      <c r="Q28" s="169">
        <v>45139</v>
      </c>
      <c r="R28" s="151" t="str">
        <v>Truck</v>
      </c>
      <c r="S28" s="152" t="str">
        <v>PTH - CHC</v>
      </c>
      <c r="T28" s="153" t="str">
        <v/>
      </c>
      <c r="U28" s="153" t="str">
        <v>ComSur</v>
      </c>
      <c r="V28" s="154" t="str">
        <v>CHC-MCM</v>
      </c>
      <c r="W28" s="155" t="str">
        <v/>
      </c>
      <c r="X28" s="155" t="str">
        <v>USAP Air</v>
      </c>
      <c r="Y28" s="156">
        <v>45231</v>
      </c>
      <c r="Z28" s="157" t="str">
        <v/>
      </c>
      <c r="AA28" s="163" t="str">
        <v>LC-130</v>
      </c>
      <c r="AB28" s="156">
        <v>45261</v>
      </c>
      <c r="AC28" s="147" t="str">
        <v>Yes</v>
      </c>
      <c r="AD28" s="147" t="str">
        <v>FY24 inter</v>
      </c>
      <c r="AE28" s="147" t="str">
        <v>FY24 intra</v>
      </c>
      <c r="AF28" s="147" t="str">
        <v>J. Kelley</v>
      </c>
      <c r="AG28" s="147">
        <v>44481</v>
      </c>
      <c r="AH28" s="147" t="str">
        <v>D. Tosi</v>
      </c>
      <c r="AI28" s="147">
        <v>44481</v>
      </c>
      <c r="AJ28" s="147" t="str">
        <v xml:space="preserve">(*) storage in McMurdo pending low temperature test </v>
      </c>
      <c r="AK28" s="147" t="str">
        <v/>
      </c>
    </row>
    <row r="29" spans="1:40" s="27" customFormat="1" ht="31.5">
      <c r="A29" s="10">
        <v>1.2</v>
      </c>
      <c r="B29" s="50" t="str">
        <v/>
      </c>
      <c r="C29" s="14" t="str">
        <v>ARA Drill System Components - Crate 1</v>
      </c>
      <c r="D29" s="14" t="str">
        <v>ARA (Antarctic Rodwell Appartus) - downhole pump controller, ePump controller, splash cam kit, and accessories - Do Not Freeze</v>
      </c>
      <c r="E29" s="4">
        <v>96</v>
      </c>
      <c r="F29" s="4">
        <v>48</v>
      </c>
      <c r="G29" s="4">
        <v>48</v>
      </c>
      <c r="H29" s="4">
        <v>1</v>
      </c>
      <c r="I29" s="22">
        <v>128</v>
      </c>
      <c r="J29" s="22">
        <v>1200</v>
      </c>
      <c r="K29" s="4">
        <v>1200</v>
      </c>
      <c r="L29" s="4" t="str">
        <v>estimated</v>
      </c>
      <c r="M29" s="4" t="str">
        <v>DNF</v>
      </c>
      <c r="N29" s="10" t="str">
        <v xml:space="preserve"> U. Wisc. Madison</v>
      </c>
      <c r="O29" s="78" t="str">
        <v/>
      </c>
      <c r="P29" s="102" t="str">
        <v>UWM - PTH</v>
      </c>
      <c r="Q29" s="99">
        <v>44682</v>
      </c>
      <c r="R29" s="103" t="str">
        <v xml:space="preserve"> Truck</v>
      </c>
      <c r="S29" s="152" t="str">
        <v>PTH - CHC</v>
      </c>
      <c r="T29" s="101" t="str">
        <v/>
      </c>
      <c r="U29" s="153" t="str">
        <v>ComSur</v>
      </c>
      <c r="V29" s="154" t="str">
        <v>CHC-MCM</v>
      </c>
      <c r="W29" s="79" t="str">
        <v/>
      </c>
      <c r="X29" s="155" t="str">
        <v>USAP Air</v>
      </c>
      <c r="Y29" s="162">
        <v>44866</v>
      </c>
      <c r="Z29" s="10" t="str">
        <v/>
      </c>
      <c r="AA29" s="10" t="str">
        <v xml:space="preserve">LC-130 </v>
      </c>
      <c r="AB29" s="78">
        <v>44896</v>
      </c>
      <c r="AC29" s="26" t="str">
        <v>Yes</v>
      </c>
      <c r="AD29" s="147" t="str">
        <v>FY23 inter</v>
      </c>
      <c r="AE29" s="147" t="str">
        <v>FY23 intra</v>
      </c>
      <c r="AF29" s="182" t="str">
        <v>D. Gibson</v>
      </c>
      <c r="AG29" s="78">
        <v>44477</v>
      </c>
      <c r="AH29" s="66" t="str">
        <v>I. McEwen</v>
      </c>
      <c r="AI29" s="324">
        <v>44477</v>
      </c>
      <c r="AJ29" s="66" t="str">
        <v/>
      </c>
      <c r="AK29" s="66" t="str">
        <v/>
      </c>
    </row>
    <row r="30" spans="1:40" s="27" customFormat="1" ht="31.5">
      <c r="A30" s="10">
        <v>1.2</v>
      </c>
      <c r="B30" s="50" t="str">
        <v/>
      </c>
      <c r="C30" s="14" t="str">
        <v>ARA Drill System Components - Crate 2</v>
      </c>
      <c r="D30" s="14" t="str">
        <v>ARA (Antarctic Rodwell Appartus) - new downhole pumps, spares, accessories and tools</v>
      </c>
      <c r="E30" s="4">
        <v>96</v>
      </c>
      <c r="F30" s="4">
        <v>48</v>
      </c>
      <c r="G30" s="4">
        <v>48</v>
      </c>
      <c r="H30" s="4">
        <v>1</v>
      </c>
      <c r="I30" s="22">
        <v>128</v>
      </c>
      <c r="J30" s="22">
        <v>1200</v>
      </c>
      <c r="K30" s="4">
        <v>1200</v>
      </c>
      <c r="L30" s="4" t="str">
        <v>estimated</v>
      </c>
      <c r="M30" s="4" t="str">
        <v/>
      </c>
      <c r="N30" s="10" t="str">
        <v xml:space="preserve"> U. Wisc. Madison</v>
      </c>
      <c r="O30" s="78" t="str">
        <v/>
      </c>
      <c r="P30" s="102" t="str">
        <v>UWM - PTH</v>
      </c>
      <c r="Q30" s="99">
        <v>44682</v>
      </c>
      <c r="R30" s="103" t="str">
        <v xml:space="preserve"> Truck</v>
      </c>
      <c r="S30" s="152" t="str">
        <v>PTH - CHC</v>
      </c>
      <c r="T30" s="101" t="str">
        <v/>
      </c>
      <c r="U30" s="153" t="str">
        <v>ComSur</v>
      </c>
      <c r="V30" s="154" t="str">
        <v>CHC-MCM</v>
      </c>
      <c r="W30" s="79" t="str">
        <v/>
      </c>
      <c r="X30" s="155" t="str">
        <v>USAP Air</v>
      </c>
      <c r="Y30" s="162">
        <v>44866</v>
      </c>
      <c r="Z30" s="10" t="str">
        <v/>
      </c>
      <c r="AA30" s="26" t="str">
        <v>LC-130/SPoT</v>
      </c>
      <c r="AB30" s="78">
        <v>44896</v>
      </c>
      <c r="AC30" s="26" t="str">
        <v>Yes</v>
      </c>
      <c r="AD30" s="147" t="str">
        <v>FY23 inter</v>
      </c>
      <c r="AE30" s="147" t="str">
        <v>FY23 intra</v>
      </c>
      <c r="AF30" s="182" t="str">
        <v>D. Gibson</v>
      </c>
      <c r="AG30" s="78">
        <v>44477</v>
      </c>
      <c r="AH30" s="66" t="str">
        <v>I. McEwen</v>
      </c>
      <c r="AI30" s="324">
        <v>44477</v>
      </c>
      <c r="AJ30" s="66" t="str">
        <v/>
      </c>
      <c r="AK30" s="66" t="str">
        <v/>
      </c>
    </row>
    <row r="31" spans="1:40" ht="41.1" hidden="1" customHeight="1">
      <c r="A31" s="10">
        <v>1.2</v>
      </c>
      <c r="B31" s="50" t="str">
        <v/>
      </c>
      <c r="C31" s="14" t="str">
        <v>Camp  Hose - currently staged at PSL</v>
      </c>
      <c r="D31" s="14" t="str">
        <v>Two spools of hose - 348 cf / 4990 lbs each. Required for SES set-up - no DNDF requirement.</v>
      </c>
      <c r="E31" s="4">
        <v>92</v>
      </c>
      <c r="F31" s="4">
        <v>92</v>
      </c>
      <c r="G31" s="4">
        <v>71</v>
      </c>
      <c r="H31" s="4">
        <v>2</v>
      </c>
      <c r="I31" s="22">
        <v>695.53703703703707</v>
      </c>
      <c r="J31" s="22">
        <v>4990</v>
      </c>
      <c r="K31" s="4">
        <v>9980</v>
      </c>
      <c r="L31" s="168" t="str">
        <v>actual</v>
      </c>
      <c r="M31" s="168" t="str">
        <v/>
      </c>
      <c r="N31" s="163" t="str">
        <v xml:space="preserve"> U. Wisc. Madison</v>
      </c>
      <c r="O31" s="156" t="str">
        <v/>
      </c>
      <c r="P31" s="151" t="str">
        <v>UWM-PTH</v>
      </c>
      <c r="Q31" s="99">
        <v>44880</v>
      </c>
      <c r="R31" s="151" t="str">
        <v>Truck</v>
      </c>
      <c r="S31" s="152" t="str">
        <v>PTH - MCM</v>
      </c>
      <c r="T31" s="12" t="str">
        <v/>
      </c>
      <c r="U31" s="153" t="str">
        <v>USAP Vessel</v>
      </c>
      <c r="V31" s="39" t="str">
        <v>USAP Vessel</v>
      </c>
      <c r="W31" s="155" t="str">
        <v/>
      </c>
      <c r="X31" s="155" t="str">
        <v>-</v>
      </c>
      <c r="Y31" s="104">
        <v>44598</v>
      </c>
      <c r="Z31" s="157" t="str">
        <v/>
      </c>
      <c r="AA31" s="147" t="str">
        <v>LC-130/SPoT</v>
      </c>
      <c r="AB31" s="156">
        <v>45261</v>
      </c>
      <c r="AC31" s="147" t="str">
        <v>Yes</v>
      </c>
      <c r="AD31" s="147" t="str">
        <v>FY22 inter</v>
      </c>
      <c r="AE31" s="147" t="str">
        <v>FY24 intra</v>
      </c>
      <c r="AF31" s="147" t="str">
        <v>D. Gibson</v>
      </c>
      <c r="AG31" s="147">
        <v>44477</v>
      </c>
      <c r="AH31" s="147" t="str">
        <v>I. McEwen</v>
      </c>
      <c r="AI31" s="147">
        <v>44477</v>
      </c>
      <c r="AJ31" s="147" t="str">
        <v/>
      </c>
      <c r="AK31" s="147" t="str">
        <v/>
      </c>
    </row>
    <row r="32" spans="1:40" ht="31.5" hidden="1">
      <c r="A32" s="25">
        <v>1.2</v>
      </c>
      <c r="B32" s="48" t="str">
        <v/>
      </c>
      <c r="C32" s="3" t="str">
        <v>Bull wheel</v>
      </c>
      <c r="D32" s="3" t="str">
        <v>Bull wheel assembly - used to install main cable on reel in event of main cable damage/failure</v>
      </c>
      <c r="E32" s="4">
        <v>88</v>
      </c>
      <c r="F32" s="4">
        <v>58</v>
      </c>
      <c r="G32" s="4">
        <v>97</v>
      </c>
      <c r="H32" s="23">
        <v>1</v>
      </c>
      <c r="I32" s="22">
        <v>286.50925925925924</v>
      </c>
      <c r="J32" s="22">
        <v>2880</v>
      </c>
      <c r="K32" s="4">
        <v>2880</v>
      </c>
      <c r="L32" s="23" t="str">
        <v>actual</v>
      </c>
      <c r="M32" s="6" t="str">
        <v/>
      </c>
      <c r="N32" s="163" t="str">
        <v xml:space="preserve"> U. Wisc. Madison</v>
      </c>
      <c r="O32" s="156" t="str">
        <v/>
      </c>
      <c r="P32" s="160" t="str">
        <v>UWM - PTH</v>
      </c>
      <c r="Q32" s="169">
        <v>44880</v>
      </c>
      <c r="R32" s="151" t="str">
        <v>Truck</v>
      </c>
      <c r="S32" s="152" t="str">
        <v>PTH - MCM</v>
      </c>
      <c r="T32" s="153" t="str">
        <v/>
      </c>
      <c r="U32" s="153" t="str">
        <v>USAP Vessel</v>
      </c>
      <c r="V32" s="154" t="str">
        <v>USAP Vessel</v>
      </c>
      <c r="W32" s="155" t="str">
        <v/>
      </c>
      <c r="X32" s="155" t="str">
        <v>-</v>
      </c>
      <c r="Y32" s="156">
        <v>44963</v>
      </c>
      <c r="Z32" s="157" t="str">
        <v/>
      </c>
      <c r="AA32" s="147" t="str">
        <v>LC-130/SPoT</v>
      </c>
      <c r="AB32" s="156">
        <v>45323</v>
      </c>
      <c r="AC32" s="147" t="str">
        <v>No</v>
      </c>
      <c r="AD32" s="147" t="str">
        <v>FY23 inter</v>
      </c>
      <c r="AE32" s="147" t="str">
        <v>FY24 intra</v>
      </c>
      <c r="AF32" s="147" t="str">
        <v>D. Gibson</v>
      </c>
      <c r="AG32" s="147">
        <v>44477</v>
      </c>
      <c r="AH32" s="147" t="str">
        <v>I. McEwen</v>
      </c>
      <c r="AI32" s="147">
        <v>44477</v>
      </c>
      <c r="AJ32" s="147" t="str">
        <v>Weight and cube used from Gen 1 shipping label still on bull wheel.</v>
      </c>
      <c r="AK32" s="147" t="str">
        <v/>
      </c>
    </row>
    <row r="33" spans="1:37" ht="31.5" hidden="1">
      <c r="A33" s="25">
        <v>1.2</v>
      </c>
      <c r="B33" s="48" t="str">
        <v/>
      </c>
      <c r="C33" s="3" t="str">
        <v>Load member cable reel</v>
      </c>
      <c r="D33" s="3" t="str">
        <v>Cable Reel used to deploy downhole load member during string installation</v>
      </c>
      <c r="E33" s="4">
        <v>84</v>
      </c>
      <c r="F33" s="4">
        <v>60</v>
      </c>
      <c r="G33" s="4">
        <v>48</v>
      </c>
      <c r="H33" s="23">
        <v>1</v>
      </c>
      <c r="I33" s="22">
        <v>140</v>
      </c>
      <c r="J33" s="22">
        <v>3800</v>
      </c>
      <c r="K33" s="4">
        <v>3800</v>
      </c>
      <c r="L33" s="23" t="str">
        <v>estimated</v>
      </c>
      <c r="M33" s="6" t="str">
        <v/>
      </c>
      <c r="N33" s="163" t="str">
        <v xml:space="preserve"> U. Wisc. Madison</v>
      </c>
      <c r="O33" s="156" t="str">
        <v/>
      </c>
      <c r="P33" s="160" t="str">
        <v>UWM - PTH</v>
      </c>
      <c r="Q33" s="169">
        <v>44880</v>
      </c>
      <c r="R33" s="151" t="str">
        <v>Truck</v>
      </c>
      <c r="S33" s="152" t="str">
        <v>PTH - MCM</v>
      </c>
      <c r="T33" s="153" t="str">
        <v/>
      </c>
      <c r="U33" s="153" t="str">
        <v>USAP Vessel</v>
      </c>
      <c r="V33" s="154" t="str">
        <v>USAP Vessel</v>
      </c>
      <c r="W33" s="155" t="str">
        <v/>
      </c>
      <c r="X33" s="155" t="str">
        <v>-</v>
      </c>
      <c r="Y33" s="156">
        <v>44963</v>
      </c>
      <c r="Z33" s="157" t="str">
        <v/>
      </c>
      <c r="AA33" s="147" t="str">
        <v>LC-130/SPoT</v>
      </c>
      <c r="AB33" s="156">
        <v>45275</v>
      </c>
      <c r="AC33" s="147" t="str">
        <v>Yes</v>
      </c>
      <c r="AD33" s="147" t="str">
        <v>FY23 inter</v>
      </c>
      <c r="AE33" s="147" t="str">
        <v>FY24 intra</v>
      </c>
      <c r="AF33" s="147" t="str">
        <v>D. Gibson</v>
      </c>
      <c r="AG33" s="147">
        <v>44477</v>
      </c>
      <c r="AH33" s="147" t="str">
        <v>I. McEwen</v>
      </c>
      <c r="AI33" s="147">
        <v>44477</v>
      </c>
      <c r="AJ33" s="147" t="str">
        <v>Required onsite in FW YR 2 for integration - recent addition, still in development</v>
      </c>
      <c r="AK33" s="147" t="str">
        <v/>
      </c>
    </row>
    <row r="34" spans="1:37" ht="61.5" hidden="1" customHeight="1">
      <c r="A34" s="25">
        <v>1.2</v>
      </c>
      <c r="B34" s="48" t="str">
        <v/>
      </c>
      <c r="C34" s="3" t="str">
        <v>DOM Handling Facility (DHF)</v>
      </c>
      <c r="D34" s="3" t="str">
        <v>Standard vessel shipping - can overwinter in McM.</v>
      </c>
      <c r="E34" s="23">
        <v>240</v>
      </c>
      <c r="F34" s="23">
        <v>96</v>
      </c>
      <c r="G34" s="23">
        <v>96</v>
      </c>
      <c r="H34" s="23">
        <v>1</v>
      </c>
      <c r="I34" s="22">
        <v>1280</v>
      </c>
      <c r="J34" s="22">
        <v>12000</v>
      </c>
      <c r="K34" s="4">
        <v>12000</v>
      </c>
      <c r="L34" s="148" t="str">
        <v>estimated</v>
      </c>
      <c r="M34" s="170" t="str">
        <v/>
      </c>
      <c r="N34" s="163" t="str">
        <v xml:space="preserve"> U. Wisc. Madison</v>
      </c>
      <c r="O34" s="156" t="str">
        <v/>
      </c>
      <c r="P34" s="160" t="str">
        <v>UWM - PTH</v>
      </c>
      <c r="Q34" s="169">
        <v>44880</v>
      </c>
      <c r="R34" s="151" t="str">
        <v>Truck</v>
      </c>
      <c r="S34" s="153" t="str">
        <v>PTH - MCM</v>
      </c>
      <c r="T34" s="153" t="str">
        <v/>
      </c>
      <c r="U34" s="153" t="str">
        <v>USAP Vessel</v>
      </c>
      <c r="V34" s="155" t="str">
        <v>USAP Vessel</v>
      </c>
      <c r="W34" s="155" t="str">
        <v>-</v>
      </c>
      <c r="X34" s="155" t="str">
        <v>-</v>
      </c>
      <c r="Y34" s="162">
        <v>44963</v>
      </c>
      <c r="Z34" s="157" t="str">
        <v/>
      </c>
      <c r="AA34" s="147" t="str">
        <v>LC-130/SPoT</v>
      </c>
      <c r="AB34" s="156">
        <v>45261</v>
      </c>
      <c r="AC34" s="147" t="str">
        <v>Yes</v>
      </c>
      <c r="AD34" s="147" t="str">
        <v>FY23 inter</v>
      </c>
      <c r="AE34" s="147" t="str">
        <v>FY24 intra</v>
      </c>
      <c r="AF34" s="61" t="str">
        <v>D. Gibson</v>
      </c>
      <c r="AG34" s="147">
        <v>44477</v>
      </c>
      <c r="AH34" s="61" t="str">
        <v>I. McEwen</v>
      </c>
      <c r="AI34" s="61">
        <v>44477</v>
      </c>
      <c r="AJ34" s="147" t="str">
        <v>Sensor Handling Facility construction scheduled to begin mid-December FY24</v>
      </c>
      <c r="AK34" s="61" t="str">
        <v/>
      </c>
    </row>
    <row r="35" spans="1:37" ht="23.25" hidden="1" customHeight="1">
      <c r="A35" s="25">
        <v>1.2</v>
      </c>
      <c r="B35" s="48" t="str">
        <v/>
      </c>
      <c r="C35" s="1" t="str">
        <v xml:space="preserve">Spare Combo cable </v>
      </c>
      <c r="D35" s="3" t="str">
        <v>Spare cable for Return Water Cable Reel - on spool</v>
      </c>
      <c r="E35" s="23">
        <v>72</v>
      </c>
      <c r="F35" s="23">
        <v>72</v>
      </c>
      <c r="G35" s="23">
        <v>72</v>
      </c>
      <c r="H35" s="23">
        <v>1</v>
      </c>
      <c r="I35" s="22">
        <v>216</v>
      </c>
      <c r="J35" s="22">
        <v>3000</v>
      </c>
      <c r="K35" s="4">
        <v>3000</v>
      </c>
      <c r="L35" s="23" t="str">
        <v>actual</v>
      </c>
      <c r="M35" s="6" t="str">
        <v/>
      </c>
      <c r="N35" s="163" t="str">
        <v xml:space="preserve"> U. Wisc. Madison</v>
      </c>
      <c r="O35" s="156" t="str">
        <v/>
      </c>
      <c r="P35" s="151" t="str">
        <v>UWM-PTH</v>
      </c>
      <c r="Q35" s="169">
        <v>44880</v>
      </c>
      <c r="R35" s="151" t="str">
        <v>Truck</v>
      </c>
      <c r="S35" s="153" t="str">
        <v>PTH - MCM</v>
      </c>
      <c r="T35" s="153" t="str">
        <v/>
      </c>
      <c r="U35" s="153" t="str">
        <v>USAP Vessel</v>
      </c>
      <c r="V35" s="155" t="str">
        <v>USAP Vessel</v>
      </c>
      <c r="W35" s="155" t="str">
        <v/>
      </c>
      <c r="X35" s="155" t="str">
        <v>-</v>
      </c>
      <c r="Y35" s="162">
        <v>45328</v>
      </c>
      <c r="Z35" s="157" t="str">
        <v/>
      </c>
      <c r="AA35" s="147" t="str">
        <v>LC-130/SPoT</v>
      </c>
      <c r="AB35" s="156">
        <v>45334</v>
      </c>
      <c r="AC35" s="147" t="str">
        <v>No</v>
      </c>
      <c r="AD35" s="147" t="str">
        <v>FY24 inter</v>
      </c>
      <c r="AE35" s="147" t="str">
        <v>FY24 intra</v>
      </c>
      <c r="AF35" s="147" t="str">
        <v>D. Gibson</v>
      </c>
      <c r="AG35" s="147">
        <v>44477</v>
      </c>
      <c r="AH35" s="147" t="str">
        <v>I. McEwen</v>
      </c>
      <c r="AI35" s="147">
        <v>44477</v>
      </c>
      <c r="AJ35" s="147" t="str">
        <v>Spare required for drill season</v>
      </c>
      <c r="AK35" s="147" t="str">
        <v/>
      </c>
    </row>
    <row r="36" spans="1:37" ht="26.45" hidden="1" customHeight="1">
      <c r="A36" s="25">
        <v>1.2</v>
      </c>
      <c r="B36" s="49" t="str">
        <v/>
      </c>
      <c r="C36" s="3" t="str">
        <v>Spare Drill Cable</v>
      </c>
      <c r="D36" s="3" t="str">
        <v>Standard vessel shipping - can overwinter in McM. Cable on steel spool.</v>
      </c>
      <c r="E36" s="23">
        <v>83</v>
      </c>
      <c r="F36" s="23">
        <v>83</v>
      </c>
      <c r="G36" s="23">
        <v>61</v>
      </c>
      <c r="H36" s="23">
        <v>1</v>
      </c>
      <c r="I36" s="22">
        <v>243.1880787037037</v>
      </c>
      <c r="J36" s="22">
        <v>6835</v>
      </c>
      <c r="K36" s="4">
        <v>6835</v>
      </c>
      <c r="L36" s="23" t="str">
        <v>actual</v>
      </c>
      <c r="M36" s="6" t="str">
        <v/>
      </c>
      <c r="N36" s="163" t="str">
        <v xml:space="preserve"> U. Wisc. Madison</v>
      </c>
      <c r="O36" s="156" t="str">
        <v/>
      </c>
      <c r="P36" s="151" t="str">
        <v>UWM-PTH</v>
      </c>
      <c r="Q36" s="169">
        <v>44880</v>
      </c>
      <c r="R36" s="151" t="str">
        <v>Truck</v>
      </c>
      <c r="S36" s="153" t="str">
        <v>PTH - MCM</v>
      </c>
      <c r="T36" s="153" t="str">
        <v/>
      </c>
      <c r="U36" s="153" t="str">
        <v>USAP Vessel</v>
      </c>
      <c r="V36" s="155" t="str">
        <v>USAP Vessel</v>
      </c>
      <c r="W36" s="155" t="str">
        <v/>
      </c>
      <c r="X36" s="155" t="str">
        <v>-</v>
      </c>
      <c r="Y36" s="162">
        <v>45328</v>
      </c>
      <c r="Z36" s="157" t="str">
        <v/>
      </c>
      <c r="AA36" s="147" t="str">
        <v>LC-130/SPoT</v>
      </c>
      <c r="AB36" s="156">
        <v>45334</v>
      </c>
      <c r="AC36" s="147" t="str">
        <v>No</v>
      </c>
      <c r="AD36" s="147" t="str">
        <v>FY24 inter</v>
      </c>
      <c r="AE36" s="147" t="str">
        <v>FY24 intra</v>
      </c>
      <c r="AF36" s="147" t="str">
        <v>D. Gibson</v>
      </c>
      <c r="AG36" s="147">
        <v>44477</v>
      </c>
      <c r="AH36" s="147" t="str">
        <v>I. McEwen</v>
      </c>
      <c r="AI36" s="147">
        <v>44477</v>
      </c>
      <c r="AJ36" s="147" t="str">
        <v>Spare required for drill season</v>
      </c>
      <c r="AK36" s="147" t="str">
        <v/>
      </c>
    </row>
    <row r="37" spans="1:37" ht="31.5" hidden="1">
      <c r="A37" s="25">
        <v>1.2</v>
      </c>
      <c r="B37" s="48" t="str">
        <v/>
      </c>
      <c r="C37" s="3" t="str">
        <v>Computing/controls components</v>
      </c>
      <c r="D37" s="3" t="str">
        <v>Computing and controls equipment (Motor drives and other sensitive electronics) - Do Not Freeze</v>
      </c>
      <c r="E37" s="4">
        <v>96</v>
      </c>
      <c r="F37" s="4">
        <v>48</v>
      </c>
      <c r="G37" s="4">
        <v>48</v>
      </c>
      <c r="H37" s="23">
        <v>1</v>
      </c>
      <c r="I37" s="22">
        <v>128</v>
      </c>
      <c r="J37" s="22">
        <v>3000</v>
      </c>
      <c r="K37" s="4">
        <v>3000</v>
      </c>
      <c r="L37" s="23" t="str">
        <v>estimated</v>
      </c>
      <c r="M37" s="6" t="str">
        <v>DNF</v>
      </c>
      <c r="N37" s="163" t="str">
        <v xml:space="preserve"> U. Wisc. Madison</v>
      </c>
      <c r="O37" s="156" t="str">
        <v/>
      </c>
      <c r="P37" s="160" t="str">
        <v>UWM - PTH</v>
      </c>
      <c r="Q37" s="169">
        <v>45139</v>
      </c>
      <c r="R37" s="151" t="str">
        <v>Truck</v>
      </c>
      <c r="S37" s="152" t="str">
        <v>PTH - CHC</v>
      </c>
      <c r="T37" s="153" t="str">
        <v/>
      </c>
      <c r="U37" s="153" t="str">
        <v>ComSur</v>
      </c>
      <c r="V37" s="154" t="str">
        <v>CHC-MCM</v>
      </c>
      <c r="W37" s="155" t="str">
        <v/>
      </c>
      <c r="X37" s="155" t="str">
        <v>USAP Air</v>
      </c>
      <c r="Y37" s="156">
        <v>45231</v>
      </c>
      <c r="Z37" s="157" t="str">
        <v/>
      </c>
      <c r="AA37" s="147" t="str">
        <v>LC-130</v>
      </c>
      <c r="AB37" s="156">
        <v>45245</v>
      </c>
      <c r="AC37" s="147" t="str">
        <v>Yes</v>
      </c>
      <c r="AD37" s="147" t="str">
        <v>FY24 inter</v>
      </c>
      <c r="AE37" s="147" t="str">
        <v>FY24 intra</v>
      </c>
      <c r="AF37" s="147" t="str">
        <v>D. Gibson</v>
      </c>
      <c r="AG37" s="147">
        <v>44477</v>
      </c>
      <c r="AH37" s="147" t="str">
        <v>I. McEwen</v>
      </c>
      <c r="AI37" s="147">
        <v>44477</v>
      </c>
      <c r="AJ37" s="147" t="str">
        <v>Required onsite in FW YR 2 to support controls system tasking</v>
      </c>
      <c r="AK37" s="147" t="str">
        <v/>
      </c>
    </row>
    <row r="38" spans="1:37" ht="31.5" hidden="1">
      <c r="A38" s="25">
        <v>1.2</v>
      </c>
      <c r="B38" s="48" t="str">
        <v/>
      </c>
      <c r="C38" s="3" t="str">
        <v>Driller resupply/refit components -  8'  Container</v>
      </c>
      <c r="D38" s="3" t="str">
        <v>8' Mini Milvan; Consumables/drill components</v>
      </c>
      <c r="E38" s="4">
        <v>96</v>
      </c>
      <c r="F38" s="4">
        <v>86</v>
      </c>
      <c r="G38" s="4">
        <v>96</v>
      </c>
      <c r="H38" s="23">
        <v>1</v>
      </c>
      <c r="I38" s="22">
        <v>458.66666666666669</v>
      </c>
      <c r="J38" s="22">
        <v>6500</v>
      </c>
      <c r="K38" s="4">
        <v>6500</v>
      </c>
      <c r="L38" s="23" t="str">
        <v>estimated</v>
      </c>
      <c r="M38" s="6" t="str">
        <v/>
      </c>
      <c r="N38" s="163" t="str">
        <v xml:space="preserve"> U. Wisc. Madison</v>
      </c>
      <c r="O38" s="156" t="str">
        <v/>
      </c>
      <c r="P38" s="160" t="str">
        <v>UWM - PTH</v>
      </c>
      <c r="Q38" s="169">
        <v>45139</v>
      </c>
      <c r="R38" s="151" t="str">
        <v>Truck</v>
      </c>
      <c r="S38" s="152" t="str">
        <v>PTH - CHC</v>
      </c>
      <c r="T38" s="153" t="str">
        <v/>
      </c>
      <c r="U38" s="153" t="str">
        <v>ComSur</v>
      </c>
      <c r="V38" s="154" t="str">
        <v>CHC-MCM</v>
      </c>
      <c r="W38" s="155" t="str">
        <v/>
      </c>
      <c r="X38" s="155" t="str">
        <v>USAP Air</v>
      </c>
      <c r="Y38" s="156">
        <v>45231</v>
      </c>
      <c r="Z38" s="157" t="str">
        <v/>
      </c>
      <c r="AA38" s="147" t="str">
        <v>LC-130</v>
      </c>
      <c r="AB38" s="156">
        <v>45245</v>
      </c>
      <c r="AC38" s="147" t="str">
        <v>Yes</v>
      </c>
      <c r="AD38" s="147" t="str">
        <v>FY24 inter</v>
      </c>
      <c r="AE38" s="147" t="str">
        <v>FY24 intra</v>
      </c>
      <c r="AF38" s="147" t="str">
        <v>D. Gibson</v>
      </c>
      <c r="AG38" s="147">
        <v>44477</v>
      </c>
      <c r="AH38" s="147" t="str">
        <v>I. McEwen</v>
      </c>
      <c r="AI38" s="147">
        <v>44477</v>
      </c>
      <c r="AJ38" s="147" t="str">
        <v>Items identifed in prior field season - 8' container moves with contents overland or by air</v>
      </c>
      <c r="AK38" s="147" t="str">
        <v/>
      </c>
    </row>
    <row r="39" spans="1:37" ht="31.5" hidden="1">
      <c r="A39" s="25">
        <v>1.2</v>
      </c>
      <c r="B39" s="48" t="str">
        <v/>
      </c>
      <c r="C39" s="3" t="str">
        <v>Drill refit components</v>
      </c>
      <c r="D39" s="3" t="str">
        <v>Single crate. Consumables/drill refit components</v>
      </c>
      <c r="E39" s="23">
        <v>96</v>
      </c>
      <c r="F39" s="23">
        <v>48</v>
      </c>
      <c r="G39" s="23">
        <v>48</v>
      </c>
      <c r="H39" s="23">
        <v>1</v>
      </c>
      <c r="I39" s="22">
        <v>128</v>
      </c>
      <c r="J39" s="22">
        <v>3000</v>
      </c>
      <c r="K39" s="4">
        <v>3000</v>
      </c>
      <c r="L39" s="148" t="str">
        <v>estimated</v>
      </c>
      <c r="M39" s="170" t="str">
        <v/>
      </c>
      <c r="N39" s="163" t="str">
        <v xml:space="preserve"> U. Wisc. Madison</v>
      </c>
      <c r="O39" s="156" t="str">
        <v/>
      </c>
      <c r="P39" s="151" t="str">
        <v>UWM-PTH</v>
      </c>
      <c r="Q39" s="169">
        <v>45139</v>
      </c>
      <c r="R39" s="151" t="str">
        <v>Truck</v>
      </c>
      <c r="S39" s="153" t="str">
        <v>PTH - CHC</v>
      </c>
      <c r="T39" s="153" t="str">
        <v/>
      </c>
      <c r="U39" s="153" t="str">
        <v>Comsur</v>
      </c>
      <c r="V39" s="155" t="str">
        <v>CHC-MCM</v>
      </c>
      <c r="W39" s="155" t="str">
        <v/>
      </c>
      <c r="X39" s="155" t="str">
        <v>USAP Air</v>
      </c>
      <c r="Y39" s="156">
        <v>45231</v>
      </c>
      <c r="Z39" s="157" t="str">
        <v/>
      </c>
      <c r="AA39" s="163" t="str">
        <v>LC-130</v>
      </c>
      <c r="AB39" s="156">
        <v>45245</v>
      </c>
      <c r="AC39" s="147" t="str">
        <v>Yes</v>
      </c>
      <c r="AD39" s="147" t="str">
        <v>FY24 inter</v>
      </c>
      <c r="AE39" s="147" t="str">
        <v>FY24 intra</v>
      </c>
      <c r="AF39" s="147" t="str">
        <v>D. Gibson</v>
      </c>
      <c r="AG39" s="147">
        <v>44477</v>
      </c>
      <c r="AH39" s="147" t="str">
        <v>I. McEwen</v>
      </c>
      <c r="AI39" s="147">
        <v>44477</v>
      </c>
      <c r="AJ39" s="147" t="str">
        <v>Items identifed in prior field season</v>
      </c>
      <c r="AK39" s="147" t="str">
        <v/>
      </c>
    </row>
    <row r="40" spans="1:37" ht="23.25" customHeight="1">
      <c r="A40" s="25">
        <v>1.2</v>
      </c>
      <c r="B40" s="48" t="str">
        <v/>
      </c>
      <c r="C40" s="18" t="str">
        <v>Drill Heads DNF - X</v>
      </c>
      <c r="D40" s="185" t="str">
        <v>Drill Heads for winterover storage - ICL  - Do Not Freeze</v>
      </c>
      <c r="E40" s="23">
        <v>192</v>
      </c>
      <c r="F40" s="23">
        <v>24</v>
      </c>
      <c r="G40" s="23">
        <v>24</v>
      </c>
      <c r="H40" s="23">
        <v>1</v>
      </c>
      <c r="I40" s="22">
        <v>64</v>
      </c>
      <c r="J40" s="22">
        <v>1060</v>
      </c>
      <c r="K40" s="4">
        <v>1060</v>
      </c>
      <c r="L40" s="190" t="str">
        <v>actual</v>
      </c>
      <c r="M40" s="170" t="str">
        <v>DNF</v>
      </c>
      <c r="N40" s="163" t="str">
        <v xml:space="preserve"> U. Wisc. Madison</v>
      </c>
      <c r="O40" s="156" t="str">
        <v/>
      </c>
      <c r="P40" s="151" t="str">
        <v>UWM-PTH</v>
      </c>
      <c r="Q40" s="169">
        <v>44880</v>
      </c>
      <c r="R40" s="151" t="str">
        <v>Truck</v>
      </c>
      <c r="S40" s="153" t="str">
        <v>PTH - MCM</v>
      </c>
      <c r="T40" s="153" t="str">
        <v/>
      </c>
      <c r="U40" s="153" t="str">
        <v>USAP Vessel</v>
      </c>
      <c r="V40" s="155" t="str">
        <v>USAP Vessel</v>
      </c>
      <c r="W40" s="155" t="str">
        <v/>
      </c>
      <c r="X40" s="155" t="str">
        <v>-</v>
      </c>
      <c r="Y40" s="162">
        <v>44963</v>
      </c>
      <c r="Z40" s="157" t="str">
        <v/>
      </c>
      <c r="AA40" s="163" t="str">
        <v>LC-130</v>
      </c>
      <c r="AB40" s="156">
        <v>44969</v>
      </c>
      <c r="AC40" s="147" t="str">
        <v>Yes</v>
      </c>
      <c r="AD40" s="147" t="str">
        <v>FY23 inter</v>
      </c>
      <c r="AE40" s="147" t="str">
        <v>FY23 intra</v>
      </c>
      <c r="AF40" s="147" t="str">
        <v>D. Gibson</v>
      </c>
      <c r="AG40" s="156">
        <v>44477</v>
      </c>
      <c r="AH40" s="147" t="str">
        <v>I. McEwen</v>
      </c>
      <c r="AI40" s="156">
        <v>44477</v>
      </c>
      <c r="AJ40" s="147" t="str">
        <v>One drill head shipped one year early for ull system wet-test</v>
      </c>
      <c r="AK40" s="147" t="str">
        <v/>
      </c>
    </row>
    <row r="41" spans="1:37" ht="23.25" hidden="1" customHeight="1">
      <c r="A41" s="25">
        <v>1.2</v>
      </c>
      <c r="B41" s="48" t="str">
        <v/>
      </c>
      <c r="C41" s="18" t="str">
        <v>Drill Heads DNF - Y</v>
      </c>
      <c r="D41" s="41" t="str">
        <v>Drill Heads for winterover storage - ICL  - Do Not Freeze</v>
      </c>
      <c r="E41" s="23">
        <v>192</v>
      </c>
      <c r="F41" s="23">
        <v>24</v>
      </c>
      <c r="G41" s="23">
        <v>24</v>
      </c>
      <c r="H41" s="23">
        <v>1</v>
      </c>
      <c r="I41" s="22">
        <v>64</v>
      </c>
      <c r="J41" s="22">
        <v>1060</v>
      </c>
      <c r="K41" s="4">
        <v>1060</v>
      </c>
      <c r="L41" s="148" t="str">
        <v>actual</v>
      </c>
      <c r="M41" s="170" t="str">
        <v>DNF</v>
      </c>
      <c r="N41" s="163" t="str">
        <v xml:space="preserve"> U. Wisc. Madison</v>
      </c>
      <c r="O41" s="156" t="str">
        <v/>
      </c>
      <c r="P41" s="151" t="str">
        <v>UWM-PTH</v>
      </c>
      <c r="Q41" s="169">
        <v>45245</v>
      </c>
      <c r="R41" s="151" t="str">
        <v>Truck</v>
      </c>
      <c r="S41" s="153" t="str">
        <v>PTH - MCM</v>
      </c>
      <c r="T41" s="153" t="str">
        <v/>
      </c>
      <c r="U41" s="153" t="str">
        <v>USAP Vessel</v>
      </c>
      <c r="V41" s="155" t="str">
        <v>USAP Vessel</v>
      </c>
      <c r="W41" s="155" t="str">
        <v/>
      </c>
      <c r="X41" s="155" t="str">
        <v>-</v>
      </c>
      <c r="Y41" s="162">
        <v>45328</v>
      </c>
      <c r="Z41" s="157" t="str">
        <v/>
      </c>
      <c r="AA41" s="163" t="str">
        <v>LC-130</v>
      </c>
      <c r="AB41" s="156">
        <v>45334</v>
      </c>
      <c r="AC41" s="147" t="str">
        <v>Yes</v>
      </c>
      <c r="AD41" s="147" t="str">
        <v>FY24 inter</v>
      </c>
      <c r="AE41" s="147" t="str">
        <v>FY24 intra</v>
      </c>
      <c r="AF41" s="147" t="str">
        <v>D. Gibson</v>
      </c>
      <c r="AG41" s="147">
        <v>44477</v>
      </c>
      <c r="AH41" s="147" t="str">
        <v>I. McEwen</v>
      </c>
      <c r="AI41" s="147">
        <v>44477</v>
      </c>
      <c r="AJ41" s="147" t="str">
        <v/>
      </c>
      <c r="AK41" s="147" t="str">
        <v/>
      </c>
    </row>
    <row r="42" spans="1:37" ht="22.5" hidden="1" customHeight="1">
      <c r="A42" s="25">
        <v>1.2</v>
      </c>
      <c r="B42" s="48" t="str">
        <v/>
      </c>
      <c r="C42" s="18" t="str">
        <v>Drill Heads DNF - R</v>
      </c>
      <c r="D42" s="41" t="str">
        <v xml:space="preserve">Drill Heads for winterover storage - ICL  - Do Not Freeze </v>
      </c>
      <c r="E42" s="23">
        <v>192</v>
      </c>
      <c r="F42" s="23">
        <v>24</v>
      </c>
      <c r="G42" s="23">
        <v>24</v>
      </c>
      <c r="H42" s="23">
        <v>1</v>
      </c>
      <c r="I42" s="22">
        <v>64</v>
      </c>
      <c r="J42" s="22">
        <v>1060</v>
      </c>
      <c r="K42" s="4">
        <v>1060</v>
      </c>
      <c r="L42" s="148" t="str">
        <v>actual</v>
      </c>
      <c r="M42" s="170" t="str">
        <v>DNF</v>
      </c>
      <c r="N42" s="163" t="str">
        <v xml:space="preserve"> U. Wisc. Madison</v>
      </c>
      <c r="O42" s="156" t="str">
        <v/>
      </c>
      <c r="P42" s="151" t="str">
        <v>UWM-PTH</v>
      </c>
      <c r="Q42" s="169">
        <v>45245</v>
      </c>
      <c r="R42" s="151" t="str">
        <v>Truck</v>
      </c>
      <c r="S42" s="153" t="str">
        <v>PTH - MCM</v>
      </c>
      <c r="T42" s="153" t="str">
        <v/>
      </c>
      <c r="U42" s="153" t="str">
        <v>USAP Vessel</v>
      </c>
      <c r="V42" s="155" t="str">
        <v>USAP Vessel</v>
      </c>
      <c r="W42" s="155" t="str">
        <v/>
      </c>
      <c r="X42" s="155" t="str">
        <v>-</v>
      </c>
      <c r="Y42" s="162">
        <v>45328</v>
      </c>
      <c r="Z42" s="157" t="str">
        <v/>
      </c>
      <c r="AA42" s="163" t="str">
        <v>LC-130</v>
      </c>
      <c r="AB42" s="156">
        <v>45334</v>
      </c>
      <c r="AC42" s="147" t="str">
        <v>Yes</v>
      </c>
      <c r="AD42" s="147" t="str">
        <v>FY24 inter</v>
      </c>
      <c r="AE42" s="147" t="str">
        <v>FY24 intra</v>
      </c>
      <c r="AF42" s="147" t="str">
        <v>D. Gibson</v>
      </c>
      <c r="AG42" s="147">
        <v>44477</v>
      </c>
      <c r="AH42" s="147" t="str">
        <v>I. McEwen</v>
      </c>
      <c r="AI42" s="147">
        <v>44477</v>
      </c>
      <c r="AJ42" s="147" t="str">
        <v/>
      </c>
      <c r="AK42" s="147" t="str">
        <v/>
      </c>
    </row>
    <row r="43" spans="1:37" ht="34.5" hidden="1" customHeight="1">
      <c r="A43" s="25">
        <v>1.2</v>
      </c>
      <c r="B43" s="48" t="str">
        <v/>
      </c>
      <c r="C43" s="3" t="str">
        <v>Computing/controls components</v>
      </c>
      <c r="D43" s="3" t="str">
        <v>Computing and controls equipment (Sensor, motor drives and other sensitive electronics) - Do Not Freeze</v>
      </c>
      <c r="E43" s="4">
        <v>96</v>
      </c>
      <c r="F43" s="4">
        <v>48</v>
      </c>
      <c r="G43" s="4">
        <v>48</v>
      </c>
      <c r="H43" s="23">
        <v>1</v>
      </c>
      <c r="I43" s="22">
        <v>128</v>
      </c>
      <c r="J43" s="22">
        <v>3000</v>
      </c>
      <c r="K43" s="4">
        <v>3000</v>
      </c>
      <c r="L43" s="23" t="str">
        <v>estimated</v>
      </c>
      <c r="M43" s="6" t="str">
        <v>DNF</v>
      </c>
      <c r="N43" s="163" t="str">
        <v xml:space="preserve"> U. Wisc. Madison</v>
      </c>
      <c r="O43" s="156" t="str">
        <v/>
      </c>
      <c r="P43" s="160" t="str">
        <v>UWM - PTH</v>
      </c>
      <c r="Q43" s="169">
        <v>45505</v>
      </c>
      <c r="R43" s="151" t="str">
        <v>Truck</v>
      </c>
      <c r="S43" s="152" t="str">
        <v>PTH - CHC</v>
      </c>
      <c r="T43" s="153" t="str">
        <v/>
      </c>
      <c r="U43" s="153" t="str">
        <v>ComSur</v>
      </c>
      <c r="V43" s="154" t="str">
        <v>CHC-MCM</v>
      </c>
      <c r="W43" s="155" t="str">
        <v/>
      </c>
      <c r="X43" s="155" t="str">
        <v>USAP Air</v>
      </c>
      <c r="Y43" s="156">
        <v>45597</v>
      </c>
      <c r="Z43" s="157" t="str">
        <v/>
      </c>
      <c r="AA43" s="147" t="str">
        <v>LC-130</v>
      </c>
      <c r="AB43" s="156">
        <v>45611</v>
      </c>
      <c r="AC43" s="147" t="str">
        <v>Yes</v>
      </c>
      <c r="AD43" s="147" t="str">
        <v>FY25 inter</v>
      </c>
      <c r="AE43" s="147" t="str">
        <v>FY25 intra</v>
      </c>
      <c r="AF43" s="147" t="str">
        <v>D. Gibson</v>
      </c>
      <c r="AG43" s="147">
        <v>44477</v>
      </c>
      <c r="AH43" s="147" t="str">
        <v>I. McEwen</v>
      </c>
      <c r="AI43" s="147">
        <v>44477</v>
      </c>
      <c r="AJ43" s="147" t="str">
        <v/>
      </c>
      <c r="AK43" s="147" t="str">
        <v/>
      </c>
    </row>
    <row r="44" spans="1:37" ht="21.75" hidden="1" customHeight="1">
      <c r="A44" s="67">
        <v>1.2</v>
      </c>
      <c r="B44" s="68" t="str">
        <v/>
      </c>
      <c r="C44" s="19" t="str">
        <v xml:space="preserve">Installation Hardware  87-93 </v>
      </c>
      <c r="D44" s="19" t="str">
        <v>Installation hardware for winterover storage at Pole</v>
      </c>
      <c r="E44" s="69">
        <v>96</v>
      </c>
      <c r="F44" s="69">
        <v>48</v>
      </c>
      <c r="G44" s="69">
        <v>48</v>
      </c>
      <c r="H44" s="23">
        <v>7</v>
      </c>
      <c r="I44" s="22">
        <v>896</v>
      </c>
      <c r="J44" s="22">
        <v>1000</v>
      </c>
      <c r="K44" s="4">
        <v>7000</v>
      </c>
      <c r="L44" s="178" t="str">
        <v>estimated</v>
      </c>
      <c r="M44" s="7" t="str">
        <v/>
      </c>
      <c r="N44" s="163" t="str">
        <v xml:space="preserve"> U. Wisc. Madison</v>
      </c>
      <c r="O44" s="156" t="str">
        <v/>
      </c>
      <c r="P44" s="160" t="str">
        <v>UWM - PTH</v>
      </c>
      <c r="Q44" s="169">
        <v>45245</v>
      </c>
      <c r="R44" s="151" t="str">
        <v>Truck</v>
      </c>
      <c r="S44" s="152" t="str">
        <v>PTH - MCM</v>
      </c>
      <c r="T44" s="153" t="str">
        <v/>
      </c>
      <c r="U44" s="153" t="str">
        <v>USAP Vessel</v>
      </c>
      <c r="V44" s="155" t="str">
        <v>USAP Vessel</v>
      </c>
      <c r="W44" s="155" t="str">
        <v/>
      </c>
      <c r="X44" s="155" t="str">
        <v>-</v>
      </c>
      <c r="Y44" s="162">
        <v>45328</v>
      </c>
      <c r="Z44" s="157" t="str">
        <v/>
      </c>
      <c r="AA44" s="163" t="str">
        <v>LC-130</v>
      </c>
      <c r="AB44" s="156">
        <v>45337</v>
      </c>
      <c r="AC44" s="147" t="str">
        <v>Yes</v>
      </c>
      <c r="AD44" s="147" t="str">
        <v>FY24 inter</v>
      </c>
      <c r="AE44" s="147" t="str">
        <v>FY24 intra</v>
      </c>
      <c r="AF44" s="147" t="str">
        <v>D. Tosi</v>
      </c>
      <c r="AG44" s="147">
        <v>44461</v>
      </c>
      <c r="AH44" s="147" t="str">
        <v>I. McEwen</v>
      </c>
      <c r="AI44" s="147">
        <v>44461</v>
      </c>
      <c r="AJ44" s="147" t="str">
        <v/>
      </c>
      <c r="AK44" s="147" t="str">
        <v/>
      </c>
    </row>
    <row r="45" spans="1:37" ht="32.450000000000003" hidden="1" customHeight="1">
      <c r="A45" s="67">
        <v>1.2</v>
      </c>
      <c r="B45" s="68" t="str">
        <v/>
      </c>
      <c r="C45" s="19" t="str">
        <v xml:space="preserve">Installation Weights  87-93 </v>
      </c>
      <c r="D45" s="19" t="str">
        <v>Installation weights for winterover storage at Pole</v>
      </c>
      <c r="E45" s="69">
        <v>36</v>
      </c>
      <c r="F45" s="69">
        <v>24</v>
      </c>
      <c r="G45" s="69">
        <v>24</v>
      </c>
      <c r="H45" s="23">
        <v>7</v>
      </c>
      <c r="I45" s="22">
        <v>84</v>
      </c>
      <c r="J45" s="22">
        <v>785.71428571428567</v>
      </c>
      <c r="K45" s="4">
        <v>5500</v>
      </c>
      <c r="L45" s="69" t="str">
        <v>estimated</v>
      </c>
      <c r="M45" s="7" t="str">
        <v/>
      </c>
      <c r="N45" s="163" t="str">
        <v xml:space="preserve"> U. Wisc. Madison</v>
      </c>
      <c r="O45" s="156" t="str">
        <v/>
      </c>
      <c r="P45" s="160" t="str">
        <v>UWM - PTH</v>
      </c>
      <c r="Q45" s="169">
        <v>45245</v>
      </c>
      <c r="R45" s="151" t="str">
        <v>Truck</v>
      </c>
      <c r="S45" s="152" t="str">
        <v>PTH - MCM</v>
      </c>
      <c r="T45" s="153" t="str">
        <v/>
      </c>
      <c r="U45" s="153" t="str">
        <v>USAP Vessel</v>
      </c>
      <c r="V45" s="155" t="str">
        <v>USAP Vessel</v>
      </c>
      <c r="W45" s="155" t="str">
        <v/>
      </c>
      <c r="X45" s="155" t="str">
        <v>-</v>
      </c>
      <c r="Y45" s="162">
        <v>45328</v>
      </c>
      <c r="Z45" s="157" t="str">
        <v/>
      </c>
      <c r="AA45" s="163" t="str">
        <v>LC-130</v>
      </c>
      <c r="AB45" s="156">
        <v>45337</v>
      </c>
      <c r="AC45" s="147" t="str">
        <v>Yes</v>
      </c>
      <c r="AD45" s="147" t="str">
        <v>FY24 inter</v>
      </c>
      <c r="AE45" s="147" t="str">
        <v>FY24 intra</v>
      </c>
      <c r="AF45" s="147" t="str">
        <v>D. Tosi</v>
      </c>
      <c r="AG45" s="147">
        <v>44461</v>
      </c>
      <c r="AH45" s="147" t="str">
        <v>I. McEwen</v>
      </c>
      <c r="AI45" s="147">
        <v>44461</v>
      </c>
      <c r="AJ45" s="147" t="str">
        <v/>
      </c>
      <c r="AK45" s="147" t="str">
        <v/>
      </c>
    </row>
    <row r="46" spans="1:37" ht="31.5" hidden="1">
      <c r="A46" s="25">
        <v>1.5</v>
      </c>
      <c r="B46" s="48" t="str">
        <v/>
      </c>
      <c r="C46" s="3" t="str">
        <v>Calibration/Special Devices 87-88</v>
      </c>
      <c r="D46" s="3" t="str">
        <v>3+1 PencilBeams from UW, 2+1 pDOM and 1+1 LOMs - Do Not Deep Freeze</v>
      </c>
      <c r="E46" s="23">
        <v>58</v>
      </c>
      <c r="F46" s="23">
        <v>38</v>
      </c>
      <c r="G46" s="148">
        <v>41</v>
      </c>
      <c r="H46" s="23">
        <v>1</v>
      </c>
      <c r="I46" s="22">
        <v>52.293981481481481</v>
      </c>
      <c r="J46" s="22">
        <v>836</v>
      </c>
      <c r="K46" s="4">
        <v>836</v>
      </c>
      <c r="L46" s="23" t="str">
        <v>use mDOM as estimate</v>
      </c>
      <c r="M46" s="6" t="str">
        <v>DNDF [-40C]</v>
      </c>
      <c r="N46" s="163" t="str">
        <v xml:space="preserve"> U. Wisc. Madison</v>
      </c>
      <c r="O46" s="156" t="str">
        <v/>
      </c>
      <c r="P46" s="160" t="str">
        <v>UWM - PTH</v>
      </c>
      <c r="Q46" s="169">
        <v>45139</v>
      </c>
      <c r="R46" s="151" t="str">
        <v>Truck</v>
      </c>
      <c r="S46" s="152" t="str">
        <v>PTH - CHC</v>
      </c>
      <c r="T46" s="153" t="str">
        <v/>
      </c>
      <c r="U46" s="153" t="str">
        <v>ComSur</v>
      </c>
      <c r="V46" s="155" t="str">
        <v>CHC-MCM</v>
      </c>
      <c r="W46" s="155" t="str">
        <v/>
      </c>
      <c r="X46" s="155" t="str">
        <v>USAP Air</v>
      </c>
      <c r="Y46" s="156">
        <v>45231</v>
      </c>
      <c r="Z46" s="157" t="str">
        <v/>
      </c>
      <c r="AA46" s="147" t="str">
        <v>LC-130</v>
      </c>
      <c r="AB46" s="156">
        <v>45275</v>
      </c>
      <c r="AC46" s="147" t="str">
        <v>Yes</v>
      </c>
      <c r="AD46" s="147" t="str">
        <v>FY24 inter</v>
      </c>
      <c r="AE46" s="147" t="str">
        <v>FY24 intra</v>
      </c>
      <c r="AF46" s="147" t="str">
        <v>D. Williams</v>
      </c>
      <c r="AG46" s="147">
        <v>44482</v>
      </c>
      <c r="AH46" s="147" t="str">
        <v>D. Tosi</v>
      </c>
      <c r="AI46" s="147">
        <v>44482</v>
      </c>
      <c r="AJ46" s="147" t="str">
        <v/>
      </c>
      <c r="AK46" s="147" t="str">
        <v/>
      </c>
    </row>
    <row r="47" spans="1:37" ht="63" hidden="1">
      <c r="A47" s="25">
        <v>1.3</v>
      </c>
      <c r="B47" s="48" t="str">
        <v/>
      </c>
      <c r="C47" s="3" t="str">
        <v>Special Devices 87-88</v>
      </c>
      <c r="D47" s="3" t="str">
        <v>Special devices for 2 strings from UW (4+1 Radio Pulsers (all strings) 1+1 Radio Receivers, 3+1 FOM)  - Do Not Deep Freeze</v>
      </c>
      <c r="E47" s="23">
        <v>63</v>
      </c>
      <c r="F47" s="23">
        <v>40</v>
      </c>
      <c r="G47" s="23">
        <v>42</v>
      </c>
      <c r="H47" s="23">
        <v>1</v>
      </c>
      <c r="I47" s="22">
        <v>61.25</v>
      </c>
      <c r="J47" s="22">
        <v>677</v>
      </c>
      <c r="K47" s="4">
        <v>677</v>
      </c>
      <c r="L47" s="148" t="str">
        <v>preliminary</v>
      </c>
      <c r="M47" s="6" t="str">
        <v>DNDF [-40C]</v>
      </c>
      <c r="N47" s="10" t="str">
        <v>UWM/Kansas</v>
      </c>
      <c r="O47" s="156" t="str">
        <v/>
      </c>
      <c r="P47" s="160" t="str">
        <v>UWM - PTH</v>
      </c>
      <c r="Q47" s="169">
        <v>45139</v>
      </c>
      <c r="R47" s="151" t="str">
        <v>Truck</v>
      </c>
      <c r="S47" s="152" t="str">
        <v>PTH - CHC</v>
      </c>
      <c r="T47" s="153" t="str">
        <v/>
      </c>
      <c r="U47" s="153" t="str">
        <v>ComSur</v>
      </c>
      <c r="V47" s="155" t="str">
        <v>CHC-MCM</v>
      </c>
      <c r="W47" s="155" t="str">
        <v/>
      </c>
      <c r="X47" s="155" t="str">
        <v>USAP Air</v>
      </c>
      <c r="Y47" s="156">
        <v>45231</v>
      </c>
      <c r="Z47" s="157" t="str">
        <v/>
      </c>
      <c r="AA47" s="163" t="str">
        <v>LC-130</v>
      </c>
      <c r="AB47" s="156">
        <v>45275</v>
      </c>
      <c r="AC47" s="147" t="str">
        <v>Yes</v>
      </c>
      <c r="AD47" s="147" t="str">
        <v>FY24 inter</v>
      </c>
      <c r="AE47" s="147" t="str">
        <v>FY24 intra</v>
      </c>
      <c r="AF47" s="147" t="str">
        <v>S. Boeser</v>
      </c>
      <c r="AG47" s="147">
        <v>44482</v>
      </c>
      <c r="AH47" s="147" t="str">
        <v>D. Tosi</v>
      </c>
      <c r="AI47" s="147">
        <v>44482</v>
      </c>
      <c r="AJ47" s="147" t="str">
        <v>4+1 Radio Pulser, weight  50 kg. 1+1 Radio receiver, assume mDOM weight, 3+1 FOM (assume mDOM weight) + 2ftx2ftx4ft FOM box (50 lbs).  Special Devices from UW. FTS, seismometer missing from estimate.  250 lbs crate estimate</v>
      </c>
      <c r="AK47" s="147" t="str">
        <v/>
      </c>
    </row>
    <row r="48" spans="1:37" ht="30" hidden="1" customHeight="1">
      <c r="A48" s="37">
        <v>1.2</v>
      </c>
      <c r="B48" s="70" t="str">
        <v/>
      </c>
      <c r="C48" s="1" t="str">
        <v>Misc. Science Equipment - FY24</v>
      </c>
      <c r="D48" s="1" t="str">
        <v xml:space="preserve">Scientific and test equipment (SPAT, DCM et al.) - Do Not Freeze </v>
      </c>
      <c r="E48" s="38">
        <v>48</v>
      </c>
      <c r="F48" s="38">
        <v>48</v>
      </c>
      <c r="G48" s="38">
        <v>48</v>
      </c>
      <c r="H48" s="23">
        <v>1</v>
      </c>
      <c r="I48" s="22">
        <v>64</v>
      </c>
      <c r="J48" s="22">
        <v>1500</v>
      </c>
      <c r="K48" s="4">
        <v>1500</v>
      </c>
      <c r="L48" s="177" t="str">
        <v>estimated</v>
      </c>
      <c r="M48" s="173" t="str">
        <v>DNF</v>
      </c>
      <c r="N48" s="163" t="str">
        <v xml:space="preserve"> U. Wisc. Madison</v>
      </c>
      <c r="O48" s="156" t="str">
        <v/>
      </c>
      <c r="P48" s="151" t="str">
        <v>UWM - PTH</v>
      </c>
      <c r="Q48" s="169">
        <v>45139</v>
      </c>
      <c r="R48" s="151" t="str">
        <v>Truck</v>
      </c>
      <c r="S48" s="152" t="str">
        <v>PTH - CHC</v>
      </c>
      <c r="T48" s="153" t="str">
        <v/>
      </c>
      <c r="U48" s="153" t="str">
        <v>ComSur</v>
      </c>
      <c r="V48" s="155" t="str">
        <v>CHC-MCM</v>
      </c>
      <c r="W48" s="155" t="str">
        <v/>
      </c>
      <c r="X48" s="155" t="str">
        <v>USAP Air</v>
      </c>
      <c r="Y48" s="156">
        <v>45231</v>
      </c>
      <c r="Z48" s="157" t="str">
        <v/>
      </c>
      <c r="AA48" s="163" t="str">
        <v>LC-130</v>
      </c>
      <c r="AB48" s="156">
        <v>45261</v>
      </c>
      <c r="AC48" s="147" t="str">
        <v>Yes</v>
      </c>
      <c r="AD48" s="147" t="str">
        <v>FY24 inter</v>
      </c>
      <c r="AE48" s="147" t="str">
        <v>FY24 intra</v>
      </c>
      <c r="AF48" s="147" t="str">
        <v>T. Karg</v>
      </c>
      <c r="AG48" s="147">
        <v>44477</v>
      </c>
      <c r="AH48" s="147" t="str">
        <v>D. Tosi</v>
      </c>
      <c r="AI48" s="147">
        <v>44477</v>
      </c>
      <c r="AJ48" s="147" t="str">
        <v/>
      </c>
      <c r="AK48" s="147" t="str">
        <v/>
      </c>
    </row>
    <row r="49" spans="1:40" ht="32.450000000000003" hidden="1" customHeight="1">
      <c r="A49" s="25">
        <v>1.3</v>
      </c>
      <c r="B49" s="48" t="str">
        <v/>
      </c>
      <c r="C49" s="71" t="str">
        <v>Special Devices 89-93</v>
      </c>
      <c r="D49" s="3" t="str">
        <v>Special devices for 5 remaining strings from UW (4+1 FOM,2+1 Radio Receivers, 11+1 LOM + seismometer*) - Do Not Deep Freeze</v>
      </c>
      <c r="E49" s="23">
        <v>81</v>
      </c>
      <c r="F49" s="23">
        <v>56</v>
      </c>
      <c r="G49" s="23">
        <v>51</v>
      </c>
      <c r="H49" s="23">
        <v>1</v>
      </c>
      <c r="I49" s="22">
        <v>133.875</v>
      </c>
      <c r="J49" s="22">
        <v>1797</v>
      </c>
      <c r="K49" s="4">
        <v>1797</v>
      </c>
      <c r="L49" s="148" t="str">
        <v>preliminary</v>
      </c>
      <c r="M49" s="6" t="str">
        <v>DNDF [-40C]</v>
      </c>
      <c r="N49" s="10" t="str">
        <v>UWM/Kansas</v>
      </c>
      <c r="O49" s="156" t="str">
        <v/>
      </c>
      <c r="P49" s="160" t="str">
        <v>UWM - PTH</v>
      </c>
      <c r="Q49" s="169">
        <v>45505</v>
      </c>
      <c r="R49" s="151" t="str">
        <v>Truck</v>
      </c>
      <c r="S49" s="152" t="str">
        <v>PTH - CHC</v>
      </c>
      <c r="T49" s="153" t="str">
        <v/>
      </c>
      <c r="U49" s="153" t="str">
        <v>ComAir</v>
      </c>
      <c r="V49" s="155" t="str">
        <v>CHC-MCM</v>
      </c>
      <c r="W49" s="155" t="str">
        <v/>
      </c>
      <c r="X49" s="155" t="str">
        <v>USAP Air</v>
      </c>
      <c r="Y49" s="156">
        <v>45597</v>
      </c>
      <c r="Z49" s="157" t="str">
        <v/>
      </c>
      <c r="AA49" s="163" t="str">
        <v>LC-130</v>
      </c>
      <c r="AB49" s="156">
        <v>45621</v>
      </c>
      <c r="AC49" s="147" t="str">
        <v>Yes</v>
      </c>
      <c r="AD49" s="147" t="str">
        <v>FY25 inter</v>
      </c>
      <c r="AE49" s="147" t="str">
        <v>FY25 intra</v>
      </c>
      <c r="AF49" s="147" t="str">
        <v>S. Boeser</v>
      </c>
      <c r="AG49" s="147">
        <v>44482</v>
      </c>
      <c r="AH49" s="147" t="str">
        <v>D. Tosi</v>
      </c>
      <c r="AI49" s="147">
        <v>44482</v>
      </c>
      <c r="AJ49" s="147" t="str">
        <v xml:space="preserve">21 Special Devices from USA (11+ 1 LOM, 4+1 FOM, 2+1 RR, FTS ? , seismometer), assume mDOM weight. 200 lbs wood crate. FTS not included. (*) Seismometer not yet in CMD </v>
      </c>
      <c r="AK49" s="147" t="str">
        <v/>
      </c>
    </row>
    <row r="50" spans="1:40" ht="32.450000000000003" hidden="1" customHeight="1">
      <c r="A50" s="25">
        <v>1.5</v>
      </c>
      <c r="B50" s="48" t="str">
        <v/>
      </c>
      <c r="C50" s="3" t="str">
        <v>Calibration/Special Devices  89-93</v>
      </c>
      <c r="D50" s="3" t="str">
        <v>8+1 PencilBeams, 12+1 pDOMs from UW - Do Not Deep Freeze</v>
      </c>
      <c r="E50" s="23">
        <v>75</v>
      </c>
      <c r="F50" s="23">
        <v>56.5</v>
      </c>
      <c r="G50" s="148">
        <v>41</v>
      </c>
      <c r="H50" s="23">
        <v>1</v>
      </c>
      <c r="I50" s="22">
        <v>100.54253472222223</v>
      </c>
      <c r="J50" s="22">
        <v>1602</v>
      </c>
      <c r="K50" s="4">
        <v>1602</v>
      </c>
      <c r="L50" s="23" t="str">
        <v>use mDOM as estimate</v>
      </c>
      <c r="M50" s="6" t="str">
        <v>DNDF [-40C]</v>
      </c>
      <c r="N50" s="163" t="str">
        <v xml:space="preserve"> U. Wisc. Madison</v>
      </c>
      <c r="O50" s="156" t="str">
        <v/>
      </c>
      <c r="P50" s="151" t="str">
        <v>UWM - PTH</v>
      </c>
      <c r="Q50" s="169">
        <v>45505</v>
      </c>
      <c r="R50" s="151" t="str">
        <v>Truck</v>
      </c>
      <c r="S50" s="152" t="str">
        <v>PTH - CHC</v>
      </c>
      <c r="T50" s="153" t="str">
        <v/>
      </c>
      <c r="U50" s="153" t="str">
        <v>ComSur</v>
      </c>
      <c r="V50" s="155" t="str">
        <v>CHC-MCM</v>
      </c>
      <c r="W50" s="155" t="str">
        <v/>
      </c>
      <c r="X50" s="155" t="str">
        <v>USAP Air</v>
      </c>
      <c r="Y50" s="156">
        <v>45597</v>
      </c>
      <c r="Z50" s="157" t="str">
        <v/>
      </c>
      <c r="AA50" s="163" t="str">
        <v>LC-130</v>
      </c>
      <c r="AB50" s="156">
        <v>45621</v>
      </c>
      <c r="AC50" s="147" t="str">
        <v>Yes</v>
      </c>
      <c r="AD50" s="147" t="str">
        <v>FY25 inter</v>
      </c>
      <c r="AE50" s="147" t="str">
        <v>FY25 intra</v>
      </c>
      <c r="AF50" s="147" t="str">
        <v>D. Williams</v>
      </c>
      <c r="AG50" s="147">
        <v>44482</v>
      </c>
      <c r="AH50" s="147" t="str">
        <v>D. Tosi</v>
      </c>
      <c r="AI50" s="147">
        <v>44474</v>
      </c>
      <c r="AJ50" s="147" t="str">
        <v xml:space="preserve">8+1 PencilBeams for strings 89-93, 12+1 pDOMs, assume mDOM weight. 244 lbs crate. </v>
      </c>
      <c r="AK50" s="147" t="str">
        <v/>
      </c>
    </row>
    <row r="51" spans="1:40" ht="27" hidden="1" customHeight="1">
      <c r="A51" s="37">
        <v>1.2</v>
      </c>
      <c r="B51" s="70" t="str">
        <v/>
      </c>
      <c r="C51" s="1" t="str">
        <v>Misc. Science Equipment - FY25</v>
      </c>
      <c r="D51" s="1" t="str">
        <v>Scientific and test equipment  (Handheld test devices, Paros, et al.) - Do Not Freeze</v>
      </c>
      <c r="E51" s="38">
        <v>48</v>
      </c>
      <c r="F51" s="38">
        <v>48</v>
      </c>
      <c r="G51" s="38">
        <v>48</v>
      </c>
      <c r="H51" s="23">
        <v>1</v>
      </c>
      <c r="I51" s="22">
        <v>64</v>
      </c>
      <c r="J51" s="22">
        <v>1500</v>
      </c>
      <c r="K51" s="4">
        <v>1500</v>
      </c>
      <c r="L51" s="177" t="str">
        <v>estimated</v>
      </c>
      <c r="M51" s="173" t="str">
        <v>DNF</v>
      </c>
      <c r="N51" s="163" t="str">
        <v xml:space="preserve"> U. Wisc. Madison</v>
      </c>
      <c r="O51" s="156" t="str">
        <v/>
      </c>
      <c r="P51" s="151" t="str">
        <v>UWM - PTH</v>
      </c>
      <c r="Q51" s="169">
        <v>45505</v>
      </c>
      <c r="R51" s="151" t="str">
        <v>Truck</v>
      </c>
      <c r="S51" s="152" t="str">
        <v>PTH - CHC</v>
      </c>
      <c r="T51" s="153" t="str">
        <v/>
      </c>
      <c r="U51" s="153" t="str">
        <v>ComSur</v>
      </c>
      <c r="V51" s="155" t="str">
        <v>CHC-MCM</v>
      </c>
      <c r="W51" s="155" t="str">
        <v/>
      </c>
      <c r="X51" s="155" t="str">
        <v>USAP Air</v>
      </c>
      <c r="Y51" s="156">
        <v>45597</v>
      </c>
      <c r="Z51" s="157" t="str">
        <v/>
      </c>
      <c r="AA51" s="163" t="str">
        <v>LC-130</v>
      </c>
      <c r="AB51" s="156">
        <v>45627</v>
      </c>
      <c r="AC51" s="147" t="str">
        <v>Yes</v>
      </c>
      <c r="AD51" s="147" t="str">
        <v>FY25 inter</v>
      </c>
      <c r="AE51" s="147" t="str">
        <v>FY25 intra</v>
      </c>
      <c r="AF51" s="147" t="str">
        <v>D. Tosi</v>
      </c>
      <c r="AG51" s="147">
        <v>44477</v>
      </c>
      <c r="AH51" s="147" t="str">
        <v>D. Tosi</v>
      </c>
      <c r="AI51" s="147">
        <v>44477</v>
      </c>
      <c r="AJ51" s="147" t="str">
        <v/>
      </c>
      <c r="AK51" s="147" t="str">
        <v/>
      </c>
    </row>
    <row r="52" spans="1:40" ht="31.5" hidden="1">
      <c r="A52" s="25">
        <v>1.5</v>
      </c>
      <c r="B52" s="48" t="str">
        <v/>
      </c>
      <c r="C52" s="3" t="str">
        <v>Dust logging device</v>
      </c>
      <c r="D52" s="3" t="str">
        <v>Blue Logging device - sensitive equipment - Do Not Freeze</v>
      </c>
      <c r="E52" s="23">
        <v>48</v>
      </c>
      <c r="F52" s="23">
        <v>17</v>
      </c>
      <c r="G52" s="23">
        <v>17</v>
      </c>
      <c r="H52" s="23">
        <v>1</v>
      </c>
      <c r="I52" s="22">
        <v>8.0277777777777786</v>
      </c>
      <c r="J52" s="22">
        <v>60</v>
      </c>
      <c r="K52" s="4">
        <v>60</v>
      </c>
      <c r="L52" s="148" t="str">
        <v>as in 2019-2020</v>
      </c>
      <c r="M52" s="170" t="str">
        <v>DNF</v>
      </c>
      <c r="N52" s="163" t="str">
        <v xml:space="preserve"> U. Wisc. Madison</v>
      </c>
      <c r="O52" s="156" t="str">
        <v/>
      </c>
      <c r="P52" s="160" t="str">
        <v>UWM - PTH</v>
      </c>
      <c r="Q52" s="169">
        <v>45505</v>
      </c>
      <c r="R52" s="151" t="str">
        <v>Truck</v>
      </c>
      <c r="S52" s="152" t="str">
        <v>PTH - CHC</v>
      </c>
      <c r="T52" s="153" t="str">
        <v/>
      </c>
      <c r="U52" s="153" t="str">
        <v>ComAir</v>
      </c>
      <c r="V52" s="155" t="str">
        <v>CHC-MCM</v>
      </c>
      <c r="W52" s="155" t="str">
        <v/>
      </c>
      <c r="X52" s="155" t="str">
        <v>USAP Air</v>
      </c>
      <c r="Y52" s="156">
        <v>45597</v>
      </c>
      <c r="Z52" s="157" t="str">
        <v/>
      </c>
      <c r="AA52" s="163" t="str">
        <v>LC-130</v>
      </c>
      <c r="AB52" s="156">
        <v>45621</v>
      </c>
      <c r="AC52" s="147" t="str">
        <v>Yes</v>
      </c>
      <c r="AD52" s="147" t="str">
        <v>FY25 inter</v>
      </c>
      <c r="AE52" s="147" t="str">
        <v>FY25 intra</v>
      </c>
      <c r="AF52" s="147" t="str">
        <v>D. Williams</v>
      </c>
      <c r="AG52" s="147">
        <v>44483</v>
      </c>
      <c r="AH52" s="147" t="str">
        <v>D. Tosi</v>
      </c>
      <c r="AI52" s="147">
        <v>44457</v>
      </c>
      <c r="AJ52" s="147" t="str">
        <v>Used weights from last deployment season shipment data (could be combined)</v>
      </c>
      <c r="AK52" s="147" t="str">
        <v/>
      </c>
    </row>
    <row r="53" spans="1:40" ht="31.5" hidden="1">
      <c r="A53" s="25">
        <v>1.5</v>
      </c>
      <c r="B53" s="48" t="str">
        <v/>
      </c>
      <c r="C53" s="3" t="str">
        <v>Dust logging device</v>
      </c>
      <c r="D53" s="3" t="str">
        <v>Green Logging device - sensitive equipment - Do Not Freeze</v>
      </c>
      <c r="E53" s="23">
        <v>48</v>
      </c>
      <c r="F53" s="23">
        <v>17</v>
      </c>
      <c r="G53" s="23">
        <v>17</v>
      </c>
      <c r="H53" s="23">
        <v>1</v>
      </c>
      <c r="I53" s="22">
        <v>8.0277777777777786</v>
      </c>
      <c r="J53" s="22">
        <v>60</v>
      </c>
      <c r="K53" s="4">
        <v>60</v>
      </c>
      <c r="L53" s="148" t="str">
        <v>as in 2019-2020</v>
      </c>
      <c r="M53" s="170" t="str">
        <v>DNF</v>
      </c>
      <c r="N53" s="163" t="str">
        <v xml:space="preserve"> U. Wisc. Madison</v>
      </c>
      <c r="O53" s="156" t="str">
        <v/>
      </c>
      <c r="P53" s="160" t="str">
        <v>UWM - PTH</v>
      </c>
      <c r="Q53" s="169">
        <v>45505</v>
      </c>
      <c r="R53" s="151" t="str">
        <v>Truck</v>
      </c>
      <c r="S53" s="152" t="str">
        <v>PTH - CHC</v>
      </c>
      <c r="T53" s="153" t="str">
        <v/>
      </c>
      <c r="U53" s="153" t="str">
        <v>ComAir</v>
      </c>
      <c r="V53" s="155" t="str">
        <v>CHC-MCM</v>
      </c>
      <c r="W53" s="155" t="str">
        <v/>
      </c>
      <c r="X53" s="155" t="str">
        <v>USAP Air</v>
      </c>
      <c r="Y53" s="156">
        <v>45597</v>
      </c>
      <c r="Z53" s="157" t="str">
        <v/>
      </c>
      <c r="AA53" s="163" t="str">
        <v>LC-130</v>
      </c>
      <c r="AB53" s="156">
        <v>45621</v>
      </c>
      <c r="AC53" s="147" t="str">
        <v>Yes</v>
      </c>
      <c r="AD53" s="147" t="str">
        <v>FY25 inter</v>
      </c>
      <c r="AE53" s="147" t="str">
        <v>FY25 intra</v>
      </c>
      <c r="AF53" s="147" t="str">
        <v>D. Williams</v>
      </c>
      <c r="AG53" s="147">
        <v>44483</v>
      </c>
      <c r="AH53" s="147" t="str">
        <v>D. Tosi</v>
      </c>
      <c r="AI53" s="147">
        <v>44458</v>
      </c>
      <c r="AJ53" s="147" t="str">
        <v>Used weights from last deployment season shipment data (could be combined)</v>
      </c>
      <c r="AK53" s="147" t="str">
        <v/>
      </c>
    </row>
    <row r="54" spans="1:40" ht="31.5" hidden="1">
      <c r="A54" s="25">
        <v>1.5</v>
      </c>
      <c r="B54" s="48" t="str">
        <v/>
      </c>
      <c r="C54" s="3" t="str">
        <v>Dust logging device</v>
      </c>
      <c r="D54" s="3" t="str">
        <v>Electronics parts - sensitive equipment - Do Not Freeze</v>
      </c>
      <c r="E54" s="23">
        <v>26</v>
      </c>
      <c r="F54" s="23">
        <v>24</v>
      </c>
      <c r="G54" s="23">
        <v>24</v>
      </c>
      <c r="H54" s="23">
        <v>1</v>
      </c>
      <c r="I54" s="22">
        <v>8.6666666666666661</v>
      </c>
      <c r="J54" s="22">
        <v>120</v>
      </c>
      <c r="K54" s="4">
        <v>120</v>
      </c>
      <c r="L54" s="148" t="str">
        <v>as in 2019-2020</v>
      </c>
      <c r="M54" s="170" t="str">
        <v>DNF</v>
      </c>
      <c r="N54" s="163" t="str">
        <v xml:space="preserve"> U. Wisc. Madison</v>
      </c>
      <c r="O54" s="156" t="str">
        <v/>
      </c>
      <c r="P54" s="160" t="str">
        <v>UWM - PTH</v>
      </c>
      <c r="Q54" s="169">
        <v>45505</v>
      </c>
      <c r="R54" s="151" t="str">
        <v>Truck</v>
      </c>
      <c r="S54" s="152" t="str">
        <v>PTH - CHC</v>
      </c>
      <c r="T54" s="153" t="str">
        <v/>
      </c>
      <c r="U54" s="153" t="str">
        <v>ComAir</v>
      </c>
      <c r="V54" s="155" t="str">
        <v>CHC-MCM</v>
      </c>
      <c r="W54" s="155" t="str">
        <v/>
      </c>
      <c r="X54" s="155" t="str">
        <v>USAP Air</v>
      </c>
      <c r="Y54" s="156">
        <v>45597</v>
      </c>
      <c r="Z54" s="157" t="str">
        <v/>
      </c>
      <c r="AA54" s="163" t="str">
        <v>LC-130</v>
      </c>
      <c r="AB54" s="156">
        <v>45621</v>
      </c>
      <c r="AC54" s="147" t="str">
        <v>Yes</v>
      </c>
      <c r="AD54" s="147" t="str">
        <v>FY25 inter</v>
      </c>
      <c r="AE54" s="147" t="str">
        <v>FY25 intra</v>
      </c>
      <c r="AF54" s="147" t="str">
        <v>D. Williams</v>
      </c>
      <c r="AG54" s="147">
        <v>44483</v>
      </c>
      <c r="AH54" s="147" t="str">
        <v>D. Tosi</v>
      </c>
      <c r="AI54" s="147">
        <v>44459</v>
      </c>
      <c r="AJ54" s="147" t="str">
        <v>Used weights from last deployment season shipment data (could be combined)</v>
      </c>
      <c r="AK54" s="147" t="str">
        <v/>
      </c>
    </row>
    <row r="55" spans="1:40" ht="31.5" hidden="1">
      <c r="A55" s="25">
        <v>1.5</v>
      </c>
      <c r="B55" s="48" t="str">
        <v/>
      </c>
      <c r="C55" s="3" t="str">
        <v>Dust logging device</v>
      </c>
      <c r="D55" s="3" t="str">
        <v>Electronics parts - sensitive equipment - Do Not Freeze</v>
      </c>
      <c r="E55" s="23">
        <v>26</v>
      </c>
      <c r="F55" s="23">
        <v>23</v>
      </c>
      <c r="G55" s="23">
        <v>20</v>
      </c>
      <c r="H55" s="23">
        <v>1</v>
      </c>
      <c r="I55" s="22">
        <v>6.9212962962962967</v>
      </c>
      <c r="J55" s="22">
        <v>60</v>
      </c>
      <c r="K55" s="4">
        <v>60</v>
      </c>
      <c r="L55" s="148" t="str">
        <v>as in 2019-2020</v>
      </c>
      <c r="M55" s="170" t="str">
        <v>DNF</v>
      </c>
      <c r="N55" s="163" t="str">
        <v xml:space="preserve"> U. Wisc. Madison</v>
      </c>
      <c r="O55" s="156" t="str">
        <v/>
      </c>
      <c r="P55" s="160" t="str">
        <v>UWM - PTH</v>
      </c>
      <c r="Q55" s="169">
        <v>45505</v>
      </c>
      <c r="R55" s="151" t="str">
        <v>Truck</v>
      </c>
      <c r="S55" s="152" t="str">
        <v>PTH - CHC</v>
      </c>
      <c r="T55" s="153" t="str">
        <v/>
      </c>
      <c r="U55" s="153" t="str">
        <v>ComAir</v>
      </c>
      <c r="V55" s="155" t="str">
        <v>CHC-MCM</v>
      </c>
      <c r="W55" s="155" t="str">
        <v/>
      </c>
      <c r="X55" s="155" t="str">
        <v>USAP Air</v>
      </c>
      <c r="Y55" s="156">
        <v>45597</v>
      </c>
      <c r="Z55" s="157" t="str">
        <v/>
      </c>
      <c r="AA55" s="163" t="str">
        <v>LC-130</v>
      </c>
      <c r="AB55" s="156">
        <v>45621</v>
      </c>
      <c r="AC55" s="147" t="str">
        <v>Yes</v>
      </c>
      <c r="AD55" s="147" t="str">
        <v>FY25 inter</v>
      </c>
      <c r="AE55" s="147" t="str">
        <v>FY25 intra</v>
      </c>
      <c r="AF55" s="147" t="str">
        <v>D. Williams</v>
      </c>
      <c r="AG55" s="147">
        <v>44483</v>
      </c>
      <c r="AH55" s="147" t="str">
        <v>D. Tosi</v>
      </c>
      <c r="AI55" s="147">
        <v>44460</v>
      </c>
      <c r="AJ55" s="147" t="str">
        <v>Used weights from last deployment season shipment data (could be combined)</v>
      </c>
      <c r="AK55" s="147" t="str">
        <v/>
      </c>
    </row>
    <row r="56" spans="1:40" ht="47.25" hidden="1">
      <c r="A56" s="25">
        <v>1.5</v>
      </c>
      <c r="B56" s="48" t="str">
        <v/>
      </c>
      <c r="C56" s="3" t="str">
        <v>Logging winch</v>
      </c>
      <c r="D56" s="3" t="str">
        <v xml:space="preserve">Winch to be used for Dust Logging </v>
      </c>
      <c r="E56" s="23">
        <v>86</v>
      </c>
      <c r="F56" s="23">
        <v>60</v>
      </c>
      <c r="G56" s="23">
        <v>68</v>
      </c>
      <c r="H56" s="23">
        <v>1</v>
      </c>
      <c r="I56" s="22">
        <v>203.05555555555554</v>
      </c>
      <c r="J56" s="22">
        <v>3500</v>
      </c>
      <c r="K56" s="4">
        <v>3500</v>
      </c>
      <c r="L56" s="148" t="str">
        <v>IDP deep logging winch for reference</v>
      </c>
      <c r="M56" s="170" t="str">
        <v/>
      </c>
      <c r="N56" s="163" t="str">
        <v xml:space="preserve"> U. Wisc. Madison</v>
      </c>
      <c r="O56" s="156" t="str">
        <v/>
      </c>
      <c r="P56" s="160" t="str">
        <v>UWM - PTH</v>
      </c>
      <c r="Q56" s="169">
        <v>45505</v>
      </c>
      <c r="R56" s="151" t="str">
        <v>Truck</v>
      </c>
      <c r="S56" s="152" t="str">
        <v>PTH - CHC</v>
      </c>
      <c r="T56" s="153" t="str">
        <v/>
      </c>
      <c r="U56" s="153" t="str">
        <v>ComAir</v>
      </c>
      <c r="V56" s="155" t="str">
        <v>CHC-MCM</v>
      </c>
      <c r="W56" s="155" t="str">
        <v/>
      </c>
      <c r="X56" s="155" t="str">
        <v>USAP Air</v>
      </c>
      <c r="Y56" s="156">
        <v>45597</v>
      </c>
      <c r="Z56" s="157" t="str">
        <v/>
      </c>
      <c r="AA56" s="163" t="str">
        <v>LC-130</v>
      </c>
      <c r="AB56" s="156">
        <v>45621</v>
      </c>
      <c r="AC56" s="147" t="str">
        <v>Yes</v>
      </c>
      <c r="AD56" s="147" t="str">
        <v>FY25 inter</v>
      </c>
      <c r="AE56" s="147" t="str">
        <v>FY25 intra</v>
      </c>
      <c r="AF56" s="147" t="str">
        <v>D. Tosi</v>
      </c>
      <c r="AG56" s="147">
        <v>44477</v>
      </c>
      <c r="AH56" s="147" t="str">
        <v>I. McEwen</v>
      </c>
      <c r="AI56" s="147">
        <v>44477</v>
      </c>
      <c r="AJ56" s="147" t="str">
        <v>Used weights and cubes of IDP deep logging winch. Send back end of season</v>
      </c>
      <c r="AK56" s="147" t="str">
        <v/>
      </c>
    </row>
    <row r="57" spans="1:40" ht="47.25" hidden="1">
      <c r="A57" s="25">
        <v>1.5</v>
      </c>
      <c r="B57" s="48" t="str">
        <v/>
      </c>
      <c r="C57" s="3" t="str">
        <v>Logging winch control box</v>
      </c>
      <c r="D57" s="3" t="str">
        <v>Control Box for winch for Dust Logging  - sensitive equipment - Do Not Freeze</v>
      </c>
      <c r="E57" s="23">
        <v>48</v>
      </c>
      <c r="F57" s="23">
        <v>48</v>
      </c>
      <c r="G57" s="23">
        <v>36</v>
      </c>
      <c r="H57" s="23">
        <v>1</v>
      </c>
      <c r="I57" s="22">
        <v>48</v>
      </c>
      <c r="J57" s="22">
        <v>400</v>
      </c>
      <c r="K57" s="4">
        <v>400</v>
      </c>
      <c r="L57" s="148" t="str">
        <v>IDP deep logging winch for reference</v>
      </c>
      <c r="M57" s="170" t="str">
        <v>DNF</v>
      </c>
      <c r="N57" s="163" t="str">
        <v xml:space="preserve"> U. Wisc. Madison</v>
      </c>
      <c r="O57" s="156" t="str">
        <v/>
      </c>
      <c r="P57" s="160" t="str">
        <v>UWM - PTH</v>
      </c>
      <c r="Q57" s="169">
        <v>45505</v>
      </c>
      <c r="R57" s="151" t="str">
        <v>Truck</v>
      </c>
      <c r="S57" s="152" t="str">
        <v>PTH - CHC</v>
      </c>
      <c r="T57" s="153" t="str">
        <v/>
      </c>
      <c r="U57" s="153" t="str">
        <v>ComAir</v>
      </c>
      <c r="V57" s="155" t="str">
        <v>CHC-MCM</v>
      </c>
      <c r="W57" s="155" t="str">
        <v/>
      </c>
      <c r="X57" s="155" t="str">
        <v>USAP Air</v>
      </c>
      <c r="Y57" s="156">
        <v>45597</v>
      </c>
      <c r="Z57" s="157" t="str">
        <v/>
      </c>
      <c r="AA57" s="163" t="str">
        <v>LC-130</v>
      </c>
      <c r="AB57" s="156">
        <v>45621</v>
      </c>
      <c r="AC57" s="147" t="str">
        <v>Yes</v>
      </c>
      <c r="AD57" s="147" t="str">
        <v>FY25 inter</v>
      </c>
      <c r="AE57" s="147" t="str">
        <v>FY25 intra</v>
      </c>
      <c r="AF57" s="147" t="str">
        <v>D. Tosi</v>
      </c>
      <c r="AG57" s="147">
        <v>44477</v>
      </c>
      <c r="AH57" s="147" t="str">
        <v>I. McEwen</v>
      </c>
      <c r="AI57" s="147">
        <v>44477</v>
      </c>
      <c r="AJ57" s="147" t="str">
        <v>Used weights and cubes of IDP deep logging winch. Send back end of season</v>
      </c>
      <c r="AK57" s="147" t="str">
        <v/>
      </c>
    </row>
    <row r="58" spans="1:40" s="95" customFormat="1" ht="29.85" hidden="1" customHeight="1" thickBot="1">
      <c r="A58" s="53" t="str">
        <v/>
      </c>
      <c r="B58" s="53" t="str">
        <v/>
      </c>
      <c r="C58" s="54" t="str">
        <v>U. Wisconsin totals:</v>
      </c>
      <c r="D58" s="55" t="str">
        <v/>
      </c>
      <c r="E58" s="44" t="str">
        <v/>
      </c>
      <c r="F58" s="44" t="str">
        <v/>
      </c>
      <c r="G58" s="44" t="str">
        <v>TEU=&gt;</v>
      </c>
      <c r="H58" s="56">
        <v>12.127729694308279</v>
      </c>
      <c r="I58" s="57">
        <v>11545.59866898148</v>
      </c>
      <c r="J58" s="57" t="str">
        <v/>
      </c>
      <c r="K58" s="58">
        <v>148947</v>
      </c>
      <c r="L58" s="58" t="str">
        <v/>
      </c>
      <c r="M58" s="58" t="str">
        <v/>
      </c>
      <c r="N58" s="58" t="str">
        <v/>
      </c>
      <c r="O58" s="77" t="str">
        <v/>
      </c>
      <c r="P58" s="59" t="str">
        <v/>
      </c>
      <c r="Q58" s="77" t="str">
        <v/>
      </c>
      <c r="R58" s="60" t="str">
        <v/>
      </c>
      <c r="S58" s="59" t="str">
        <v/>
      </c>
      <c r="T58" s="60" t="str">
        <v/>
      </c>
      <c r="U58" s="60" t="str">
        <v/>
      </c>
      <c r="V58" s="59" t="str">
        <v/>
      </c>
      <c r="W58" s="60" t="str">
        <v/>
      </c>
      <c r="X58" s="60" t="str">
        <v/>
      </c>
      <c r="Y58" s="77" t="str">
        <v/>
      </c>
      <c r="Z58" s="60" t="str">
        <v/>
      </c>
      <c r="AA58" s="60" t="str">
        <v/>
      </c>
      <c r="AB58" s="77" t="str">
        <v/>
      </c>
      <c r="AC58" s="59" t="str">
        <v/>
      </c>
      <c r="AD58" s="77" t="str">
        <v/>
      </c>
      <c r="AE58" s="59" t="str">
        <v/>
      </c>
      <c r="AF58" s="59" t="str">
        <v/>
      </c>
      <c r="AG58" s="59" t="str">
        <v/>
      </c>
      <c r="AH58" s="59" t="str">
        <v/>
      </c>
      <c r="AI58" s="59" t="str">
        <v/>
      </c>
      <c r="AJ58" s="59" t="str">
        <v/>
      </c>
      <c r="AK58" s="59" t="str">
        <v/>
      </c>
      <c r="AL58" s="11"/>
      <c r="AM58" s="11"/>
      <c r="AN58" s="11"/>
    </row>
    <row r="59" spans="1:40" ht="30" hidden="1" customHeight="1" thickTop="1">
      <c r="A59" s="35">
        <v>1.4</v>
      </c>
      <c r="B59" s="51" t="str">
        <v/>
      </c>
      <c r="C59" s="20" t="str">
        <v>Surface Junction Boxes</v>
      </c>
      <c r="D59" s="1" t="str">
        <v xml:space="preserve">Surface Junction Boxes  can overwinter in McM if shipped earlier. 7 junction boxes </v>
      </c>
      <c r="E59" s="36">
        <v>66</v>
      </c>
      <c r="F59" s="36">
        <v>30</v>
      </c>
      <c r="G59" s="36">
        <v>14</v>
      </c>
      <c r="H59" s="23">
        <v>7</v>
      </c>
      <c r="I59" s="4">
        <v>112.29166666666667</v>
      </c>
      <c r="J59" s="4">
        <v>200</v>
      </c>
      <c r="K59" s="4">
        <v>1400</v>
      </c>
      <c r="L59" s="36" t="str">
        <v>preliminary</v>
      </c>
      <c r="M59" s="8" t="str">
        <v/>
      </c>
      <c r="N59" s="163" t="str">
        <v>MSU</v>
      </c>
      <c r="O59" s="156">
        <v>44866</v>
      </c>
      <c r="P59" s="151" t="str">
        <v>MSU-PTH</v>
      </c>
      <c r="Q59" s="169">
        <v>44880</v>
      </c>
      <c r="R59" s="151" t="str">
        <v>Truck</v>
      </c>
      <c r="S59" s="152" t="str">
        <v>PTH - MCM</v>
      </c>
      <c r="T59" s="153" t="str">
        <v/>
      </c>
      <c r="U59" s="153" t="str">
        <v>USAP Vessel</v>
      </c>
      <c r="V59" s="155" t="str">
        <v>USAP Vessel</v>
      </c>
      <c r="W59" s="155" t="str">
        <v/>
      </c>
      <c r="X59" s="155" t="str">
        <v>-</v>
      </c>
      <c r="Y59" s="162">
        <v>44963</v>
      </c>
      <c r="Z59" s="157" t="str">
        <v/>
      </c>
      <c r="AA59" s="147" t="str">
        <v>LC-130/SPoT</v>
      </c>
      <c r="AB59" s="156">
        <v>45270</v>
      </c>
      <c r="AC59" s="147" t="str">
        <v>Yes</v>
      </c>
      <c r="AD59" s="147" t="str">
        <v>FY23 inter</v>
      </c>
      <c r="AE59" s="147" t="str">
        <v>FY24 intra</v>
      </c>
      <c r="AF59" s="147" t="str">
        <v>T. DeYoung</v>
      </c>
      <c r="AG59" s="147">
        <v>44482</v>
      </c>
      <c r="AH59" s="147" t="str">
        <v>D. Tosi</v>
      </c>
      <c r="AI59" s="147">
        <v>44480</v>
      </c>
      <c r="AJ59" s="147" t="str">
        <v>Each is 66" x 30" x 14", each is 112 lbs. Assume Folding crate</v>
      </c>
      <c r="AK59" s="147" t="str">
        <v/>
      </c>
    </row>
    <row r="60" spans="1:40" ht="32.25" hidden="1" customHeight="1">
      <c r="A60" s="35">
        <v>1.4</v>
      </c>
      <c r="B60" s="51" t="str">
        <v/>
      </c>
      <c r="C60" s="20" t="str">
        <v>Surface Cable Assemblies</v>
      </c>
      <c r="D60" s="1" t="str">
        <v xml:space="preserve">Palletized wooden cable drums (Qty: 7). Can overwinter in MCM. </v>
      </c>
      <c r="E60" s="36">
        <v>48</v>
      </c>
      <c r="F60" s="36">
        <v>65</v>
      </c>
      <c r="G60" s="36">
        <v>71</v>
      </c>
      <c r="H60" s="23">
        <v>7</v>
      </c>
      <c r="I60" s="4">
        <v>897.3611111111112</v>
      </c>
      <c r="J60" s="4">
        <v>1335.7142857142858</v>
      </c>
      <c r="K60" s="4">
        <v>9350</v>
      </c>
      <c r="L60" s="36" t="str">
        <v>actual</v>
      </c>
      <c r="M60" s="119" t="str">
        <v/>
      </c>
      <c r="N60" s="163" t="str">
        <v>MSU</v>
      </c>
      <c r="O60" s="156">
        <v>44530</v>
      </c>
      <c r="P60" s="151" t="str">
        <v>MSU-PTH</v>
      </c>
      <c r="Q60" s="169">
        <v>44896</v>
      </c>
      <c r="R60" s="151" t="str">
        <v>Truck</v>
      </c>
      <c r="S60" s="152" t="str">
        <v>PTH - MCM</v>
      </c>
      <c r="T60" s="153" t="str">
        <v/>
      </c>
      <c r="U60" s="153" t="str">
        <v>USAP Vessel</v>
      </c>
      <c r="V60" s="155" t="str">
        <v>USAP Vessel</v>
      </c>
      <c r="W60" s="155" t="str">
        <v/>
      </c>
      <c r="X60" s="155" t="str">
        <v>-</v>
      </c>
      <c r="Y60" s="162">
        <v>44963</v>
      </c>
      <c r="Z60" s="157" t="str">
        <v/>
      </c>
      <c r="AA60" s="147" t="str">
        <v>LC-130</v>
      </c>
      <c r="AB60" s="156">
        <v>45250</v>
      </c>
      <c r="AC60" s="147" t="str">
        <v>Yes</v>
      </c>
      <c r="AD60" s="147" t="str">
        <v>FY23 inter</v>
      </c>
      <c r="AE60" s="147" t="str">
        <v>FY24 intra</v>
      </c>
      <c r="AF60" s="147" t="str">
        <v>T. DeYoung</v>
      </c>
      <c r="AG60" s="147">
        <v>44482</v>
      </c>
      <c r="AH60" s="147" t="str">
        <v>D. Tosi</v>
      </c>
      <c r="AI60" s="147">
        <v>44480</v>
      </c>
      <c r="AJ60" s="147" t="str">
        <v xml:space="preserve">(*) storage in McMurdo pending low temperature test </v>
      </c>
      <c r="AK60" s="147" t="str">
        <v/>
      </c>
    </row>
    <row r="61" spans="1:40" ht="63" hidden="1">
      <c r="A61" s="35">
        <v>1.4</v>
      </c>
      <c r="B61" s="51" t="str">
        <v/>
      </c>
      <c r="C61" s="20" t="str">
        <v>Breakout cables for strings 87-88</v>
      </c>
      <c r="D61" s="20" t="str">
        <v>Standard vessel shipping.  2 wooden crates containing spooled breakout cable assemblies - 96 cf / 1,000 lbs each - Do Not Deep Freeze</v>
      </c>
      <c r="E61" s="36">
        <v>72</v>
      </c>
      <c r="F61" s="36">
        <v>48</v>
      </c>
      <c r="G61" s="36">
        <v>48</v>
      </c>
      <c r="H61" s="23">
        <v>2</v>
      </c>
      <c r="I61" s="4">
        <v>192</v>
      </c>
      <c r="J61" s="4">
        <v>1000</v>
      </c>
      <c r="K61" s="4">
        <v>2000</v>
      </c>
      <c r="L61" s="36" t="str">
        <v>estimated</v>
      </c>
      <c r="M61" s="119" t="str">
        <v>DNDF[-40C](*)</v>
      </c>
      <c r="N61" s="163" t="str">
        <v>MSU</v>
      </c>
      <c r="O61" s="156">
        <v>44985</v>
      </c>
      <c r="P61" s="151" t="str">
        <v>MSU-PTH</v>
      </c>
      <c r="Q61" s="169">
        <v>45031</v>
      </c>
      <c r="R61" s="151" t="str">
        <v>Truck</v>
      </c>
      <c r="S61" s="153" t="str">
        <v>PTH - MCM</v>
      </c>
      <c r="T61" s="153" t="str">
        <v/>
      </c>
      <c r="U61" s="153" t="str">
        <v>USAP Vessel</v>
      </c>
      <c r="V61" s="155" t="str">
        <v>USAP Vessel</v>
      </c>
      <c r="W61" s="155" t="str">
        <v/>
      </c>
      <c r="X61" s="155" t="str">
        <v>-</v>
      </c>
      <c r="Y61" s="162">
        <v>45328</v>
      </c>
      <c r="Z61" s="157" t="str">
        <v/>
      </c>
      <c r="AA61" s="163" t="str">
        <v>LC-130</v>
      </c>
      <c r="AB61" s="156">
        <v>45337</v>
      </c>
      <c r="AC61" s="147" t="str">
        <v>Yes</v>
      </c>
      <c r="AD61" s="147" t="str">
        <v>FY24 inter</v>
      </c>
      <c r="AE61" s="147" t="str">
        <v>FY24 intra</v>
      </c>
      <c r="AF61" s="147" t="str">
        <v>T. DeYoung</v>
      </c>
      <c r="AG61" s="147">
        <v>44459</v>
      </c>
      <c r="AH61" s="147" t="str">
        <v>D. Tosi</v>
      </c>
      <c r="AI61" s="147">
        <v>44480</v>
      </c>
      <c r="AJ61" s="147" t="str">
        <v>Preliminary estimate of weight and size.  Pre-staging string 87-88 equipment in cryo or ICL. - if shipping to Pole not possible before end of 23/24 season could overwinter in McM (at an increased risk and pending low temperature test)</v>
      </c>
      <c r="AK61" s="147" t="str">
        <v/>
      </c>
    </row>
    <row r="62" spans="1:40" ht="32.25" hidden="1" customHeight="1">
      <c r="A62" s="35">
        <v>1.4</v>
      </c>
      <c r="B62" s="93" t="str">
        <v/>
      </c>
      <c r="C62" s="20" t="str">
        <v>Breakout cables for strings 89-93</v>
      </c>
      <c r="D62" s="20" t="str">
        <v>Stored in McMurdo FY24. 5 wooden crates containing spooled breakout cable assemblies - 96 cf/ 1,000 lbs each (preliminary) -  Do Not Deep Freeze</v>
      </c>
      <c r="E62" s="36">
        <v>72</v>
      </c>
      <c r="F62" s="36">
        <v>48</v>
      </c>
      <c r="G62" s="36">
        <v>48</v>
      </c>
      <c r="H62" s="23">
        <v>5</v>
      </c>
      <c r="I62" s="4">
        <v>480</v>
      </c>
      <c r="J62" s="4">
        <v>1000</v>
      </c>
      <c r="K62" s="4">
        <v>5000</v>
      </c>
      <c r="L62" s="36" t="str">
        <v>estimated</v>
      </c>
      <c r="M62" s="181" t="str">
        <v>DNDF[-40C](*)</v>
      </c>
      <c r="N62" s="163" t="str">
        <v>MSU</v>
      </c>
      <c r="O62" s="156">
        <v>45068</v>
      </c>
      <c r="P62" s="151" t="str">
        <v>MSU-PTH</v>
      </c>
      <c r="Q62" s="169">
        <v>45092</v>
      </c>
      <c r="R62" s="151" t="str">
        <v>Truck</v>
      </c>
      <c r="S62" s="153" t="str">
        <v>PTH - MCM</v>
      </c>
      <c r="T62" s="153" t="str">
        <v/>
      </c>
      <c r="U62" s="153" t="str">
        <v>USAP Vessel</v>
      </c>
      <c r="V62" s="155" t="str">
        <v>USAP Vessel</v>
      </c>
      <c r="W62" s="155" t="str">
        <v/>
      </c>
      <c r="X62" s="155" t="str">
        <v>-</v>
      </c>
      <c r="Y62" s="162">
        <v>45328</v>
      </c>
      <c r="Z62" s="157" t="str">
        <v/>
      </c>
      <c r="AA62" s="163" t="str">
        <v>LC-130/SPoT</v>
      </c>
      <c r="AB62" s="156">
        <v>45621</v>
      </c>
      <c r="AC62" s="147" t="str">
        <v>Yes</v>
      </c>
      <c r="AD62" s="147" t="str">
        <v>FY24 inter</v>
      </c>
      <c r="AE62" s="147" t="str">
        <v>FY25 intra</v>
      </c>
      <c r="AF62" s="147" t="str">
        <v>T. DeYoung</v>
      </c>
      <c r="AG62" s="147">
        <v>44459</v>
      </c>
      <c r="AH62" s="147" t="str">
        <v>D. Tosi</v>
      </c>
      <c r="AI62" s="147">
        <v>44459</v>
      </c>
      <c r="AJ62" s="147" t="str">
        <v xml:space="preserve">Preliminary estimate of weight and size.  
(*) storage in McMurdo pending low temperature test  </v>
      </c>
      <c r="AK62" s="147" t="str">
        <v/>
      </c>
    </row>
    <row r="63" spans="1:40" ht="32.25" hidden="1" customHeight="1">
      <c r="A63" s="35">
        <v>1.4</v>
      </c>
      <c r="B63" s="51" t="str">
        <v/>
      </c>
      <c r="C63" s="20" t="str">
        <v>Main (downhole) load members 87-93</v>
      </c>
      <c r="D63" s="20" t="str">
        <v>May be possible to store in McMurdo until drill season - Do Not Deep Freeze</v>
      </c>
      <c r="E63" s="36">
        <v>47</v>
      </c>
      <c r="F63" s="36">
        <v>47</v>
      </c>
      <c r="G63" s="36">
        <v>39</v>
      </c>
      <c r="H63" s="23">
        <v>7</v>
      </c>
      <c r="I63" s="4">
        <v>348.99131944444446</v>
      </c>
      <c r="J63" s="4">
        <v>766</v>
      </c>
      <c r="K63" s="4">
        <v>5362</v>
      </c>
      <c r="L63" s="36" t="str">
        <v>preliminary</v>
      </c>
      <c r="M63" s="119" t="str">
        <v>DNDF[-40C](*)</v>
      </c>
      <c r="N63" s="163" t="str">
        <v>MSU</v>
      </c>
      <c r="O63" s="156">
        <v>45017</v>
      </c>
      <c r="P63" s="151" t="str">
        <v>MSU-PTH</v>
      </c>
      <c r="Q63" s="169">
        <v>45031</v>
      </c>
      <c r="R63" s="151" t="str">
        <v>Truck</v>
      </c>
      <c r="S63" s="153" t="str">
        <v>PTH - MCM</v>
      </c>
      <c r="T63" s="153" t="str">
        <v/>
      </c>
      <c r="U63" s="153" t="str">
        <v>USAP Vessel</v>
      </c>
      <c r="V63" s="155" t="str">
        <v>USAP Vessel</v>
      </c>
      <c r="W63" s="155" t="str">
        <v/>
      </c>
      <c r="X63" s="155" t="str">
        <v>-</v>
      </c>
      <c r="Y63" s="162">
        <v>45328</v>
      </c>
      <c r="Z63" s="157" t="str">
        <v/>
      </c>
      <c r="AA63" s="147" t="str">
        <v>LC-130/SPoT</v>
      </c>
      <c r="AB63" s="156">
        <v>45627</v>
      </c>
      <c r="AC63" s="147" t="str">
        <v>Yes</v>
      </c>
      <c r="AD63" s="147" t="str">
        <v>FY24 inter</v>
      </c>
      <c r="AE63" s="147" t="str">
        <v>FY25 intra</v>
      </c>
      <c r="AF63" s="147" t="str">
        <v>T. DeYoung</v>
      </c>
      <c r="AG63" s="147">
        <v>44459</v>
      </c>
      <c r="AH63" s="147" t="str">
        <v>D. Tosi</v>
      </c>
      <c r="AI63" s="147">
        <v>44480</v>
      </c>
      <c r="AJ63" s="147" t="str">
        <v xml:space="preserve">(*) storage in McMurdo pending low temperature test </v>
      </c>
      <c r="AK63" s="147" t="str">
        <v/>
      </c>
    </row>
    <row r="64" spans="1:40" ht="40.5" hidden="1" customHeight="1">
      <c r="A64" s="35">
        <v>1.4</v>
      </c>
      <c r="B64" s="51" t="str">
        <v/>
      </c>
      <c r="C64" s="20" t="str">
        <v>Main (downhole) cables 87-93</v>
      </c>
      <c r="D64" s="20" t="str">
        <v>May be possible to store in McMurdo until drill season - Do Not Deep Freeze</v>
      </c>
      <c r="E64" s="36">
        <v>96</v>
      </c>
      <c r="F64" s="36">
        <v>96</v>
      </c>
      <c r="G64" s="36">
        <v>96</v>
      </c>
      <c r="H64" s="23">
        <v>7</v>
      </c>
      <c r="I64" s="4">
        <v>3584</v>
      </c>
      <c r="J64" s="4">
        <v>15000</v>
      </c>
      <c r="K64" s="4">
        <v>105000</v>
      </c>
      <c r="L64" s="36" t="str">
        <v>preliminary</v>
      </c>
      <c r="M64" s="119" t="str">
        <v>DNDF[-40C](*)</v>
      </c>
      <c r="N64" s="163" t="str">
        <v>MSU</v>
      </c>
      <c r="O64" s="156">
        <v>45017</v>
      </c>
      <c r="P64" s="151" t="str">
        <v>MSU-PTH</v>
      </c>
      <c r="Q64" s="169">
        <v>45031</v>
      </c>
      <c r="R64" s="151" t="str">
        <v>Truck</v>
      </c>
      <c r="S64" s="153" t="str">
        <v>PTH - MCM</v>
      </c>
      <c r="T64" s="153" t="str">
        <v/>
      </c>
      <c r="U64" s="153" t="str">
        <v>USAP Vessel</v>
      </c>
      <c r="V64" s="155" t="str">
        <v>USAP Vessel</v>
      </c>
      <c r="W64" s="155" t="str">
        <v/>
      </c>
      <c r="X64" s="155" t="str">
        <v>-</v>
      </c>
      <c r="Y64" s="162">
        <v>45328</v>
      </c>
      <c r="Z64" s="157" t="str">
        <v/>
      </c>
      <c r="AA64" s="147" t="str">
        <v>LC-130/SPoT</v>
      </c>
      <c r="AB64" s="156">
        <v>45627</v>
      </c>
      <c r="AC64" s="147" t="str">
        <v>Yes</v>
      </c>
      <c r="AD64" s="147" t="str">
        <v>FY24 inter</v>
      </c>
      <c r="AE64" s="147" t="str">
        <v>FY25 intra</v>
      </c>
      <c r="AF64" s="147" t="str">
        <v>T. DeYoung</v>
      </c>
      <c r="AG64" s="147">
        <v>44459</v>
      </c>
      <c r="AH64" s="147" t="str">
        <v>D. Tosi</v>
      </c>
      <c r="AI64" s="147">
        <v>44480</v>
      </c>
      <c r="AJ64" s="147" t="str">
        <v xml:space="preserve">(*) storage in McMurdo pending low temperature test </v>
      </c>
      <c r="AK64" s="147" t="str">
        <v/>
      </c>
    </row>
    <row r="65" spans="1:40" ht="72" hidden="1" customHeight="1">
      <c r="A65" s="25">
        <v>1.3</v>
      </c>
      <c r="B65" s="48" t="str">
        <v/>
      </c>
      <c r="C65" s="3" t="str">
        <v>String Sensors 89-93</v>
      </c>
      <c r="D65" s="3" t="str">
        <v>Optical Sensors for 5 strings from MSU (mDOMs) - Do Not Deep Freeze</v>
      </c>
      <c r="E65" s="23">
        <v>40</v>
      </c>
      <c r="F65" s="23">
        <v>48</v>
      </c>
      <c r="G65" s="148">
        <v>46</v>
      </c>
      <c r="H65" s="23">
        <v>25</v>
      </c>
      <c r="I65" s="4">
        <v>1277.7777777777778</v>
      </c>
      <c r="J65" s="4">
        <v>573</v>
      </c>
      <c r="K65" s="4">
        <v>14325</v>
      </c>
      <c r="L65" s="148" t="str">
        <v>final weight(**)</v>
      </c>
      <c r="M65" s="6" t="str">
        <v>DNDF [-40C]</v>
      </c>
      <c r="N65" s="10" t="str">
        <v>MSU</v>
      </c>
      <c r="O65" s="156" t="str">
        <v/>
      </c>
      <c r="P65" s="151" t="str">
        <v>MSU-PTH</v>
      </c>
      <c r="Q65" s="169">
        <v>45505</v>
      </c>
      <c r="R65" s="151" t="str">
        <v>Truck</v>
      </c>
      <c r="S65" s="153" t="str">
        <v>PTH - CHC</v>
      </c>
      <c r="T65" s="153" t="str">
        <v/>
      </c>
      <c r="U65" s="153" t="str">
        <v>ComSur</v>
      </c>
      <c r="V65" s="155" t="str">
        <v>CHC - MCM</v>
      </c>
      <c r="W65" s="155" t="str">
        <v/>
      </c>
      <c r="X65" s="155" t="str">
        <v>USAP Air</v>
      </c>
      <c r="Y65" s="156">
        <v>45597</v>
      </c>
      <c r="Z65" s="157" t="str">
        <v/>
      </c>
      <c r="AA65" s="163" t="str">
        <v>LC-130</v>
      </c>
      <c r="AB65" s="156">
        <v>45621</v>
      </c>
      <c r="AC65" s="147" t="str">
        <v>Yes</v>
      </c>
      <c r="AD65" s="147" t="str">
        <v>FY25 inter</v>
      </c>
      <c r="AE65" s="147" t="str">
        <v>FY25 intra</v>
      </c>
      <c r="AF65" s="147" t="str">
        <v>T. Karg</v>
      </c>
      <c r="AG65" s="147">
        <v>44459</v>
      </c>
      <c r="AH65" s="147" t="str">
        <v>D. Tosi</v>
      </c>
      <c r="AI65" s="147">
        <v>44461</v>
      </c>
      <c r="AJ65" s="147" t="str">
        <v>mDOM weight is 28 kg/boxed + 35kg pallet, assume 8 mDOMs/pallet (189 to be deployed + 11 spares)(*)Assumed to be shipped in 2x20' HC  (5115 lbs, 238inx96inx114in) or a 40 ft HC, purchased by MSU or loaned in PTH (container weight not included)</v>
      </c>
      <c r="AK65" s="147" t="str">
        <v/>
      </c>
    </row>
    <row r="66" spans="1:40" ht="47.25" hidden="1">
      <c r="A66" s="25">
        <v>1.3</v>
      </c>
      <c r="B66" s="48" t="str">
        <v/>
      </c>
      <c r="C66" s="3" t="str">
        <v>String Sensors 89-93</v>
      </c>
      <c r="D66" s="3" t="str">
        <v>Optical Sensors for 5 strings from MSU (mDOMs) containers (TBD) - Do Not Deep Freeze</v>
      </c>
      <c r="E66" s="23">
        <v>238</v>
      </c>
      <c r="F66" s="23">
        <v>96</v>
      </c>
      <c r="G66" s="148">
        <v>114</v>
      </c>
      <c r="H66" s="23">
        <v>0</v>
      </c>
      <c r="I66" s="4">
        <v>0</v>
      </c>
      <c r="J66" s="4">
        <v>5115</v>
      </c>
      <c r="K66" s="4">
        <v>0</v>
      </c>
      <c r="L66" s="148" t="str">
        <v>see notes in item above</v>
      </c>
      <c r="M66" s="6" t="str">
        <v>DNDF [-40C]</v>
      </c>
      <c r="N66" s="10" t="str">
        <v>MSU</v>
      </c>
      <c r="O66" s="156" t="str">
        <v/>
      </c>
      <c r="P66" s="151" t="str">
        <v>MSU-PTH</v>
      </c>
      <c r="Q66" s="169">
        <v>45505</v>
      </c>
      <c r="R66" s="151" t="str">
        <v>Truck</v>
      </c>
      <c r="S66" s="153" t="str">
        <v>PTH - CHC</v>
      </c>
      <c r="T66" s="153" t="str">
        <v/>
      </c>
      <c r="U66" s="153" t="str">
        <v>ComSur</v>
      </c>
      <c r="V66" s="155" t="str">
        <v>CHC - MCM</v>
      </c>
      <c r="W66" s="155" t="str">
        <v/>
      </c>
      <c r="X66" s="155" t="str">
        <v>USAP Air</v>
      </c>
      <c r="Y66" s="156">
        <v>45597</v>
      </c>
      <c r="Z66" s="157" t="str">
        <v/>
      </c>
      <c r="AA66" s="163" t="str">
        <v>LC-130</v>
      </c>
      <c r="AB66" s="156">
        <v>45621</v>
      </c>
      <c r="AC66" s="147" t="str">
        <v>Yes</v>
      </c>
      <c r="AD66" s="147" t="str">
        <v>FY25 inter</v>
      </c>
      <c r="AE66" s="147" t="str">
        <v>FY25 intra</v>
      </c>
      <c r="AF66" s="147" t="str">
        <v>T. Karg</v>
      </c>
      <c r="AG66" s="147">
        <v>44459</v>
      </c>
      <c r="AH66" s="147" t="str">
        <v>D. Tosi</v>
      </c>
      <c r="AI66" s="147">
        <v>44461</v>
      </c>
      <c r="AJ66" s="147" t="str">
        <v>Assume 2x20HC containers for transport on COMSUR (TBC). Pallets could be loaded to 53 ft truck and loaded into a loaned container in PTH but this would increase touch points (and risk)</v>
      </c>
      <c r="AK66" s="147" t="str">
        <v/>
      </c>
    </row>
    <row r="67" spans="1:40" s="95" customFormat="1" ht="21" hidden="1" customHeight="1" thickBot="1">
      <c r="A67" s="53" t="str">
        <v/>
      </c>
      <c r="B67" s="53" t="str">
        <v/>
      </c>
      <c r="C67" s="54" t="str">
        <v>MSU Totals:</v>
      </c>
      <c r="D67" s="55" t="str">
        <v/>
      </c>
      <c r="E67" s="44" t="str">
        <v/>
      </c>
      <c r="F67" s="44" t="str">
        <v/>
      </c>
      <c r="G67" s="44" t="str">
        <v>TEU=&gt;</v>
      </c>
      <c r="H67" s="56">
        <v>7.239938944327732</v>
      </c>
      <c r="I67" s="57">
        <v>6892.421875</v>
      </c>
      <c r="J67" s="57" t="str">
        <v/>
      </c>
      <c r="K67" s="58">
        <v>142437</v>
      </c>
      <c r="L67" s="58" t="str">
        <v/>
      </c>
      <c r="M67" s="58" t="str">
        <v/>
      </c>
      <c r="N67" s="58" t="str">
        <v/>
      </c>
      <c r="O67" s="77" t="str">
        <v/>
      </c>
      <c r="P67" s="59" t="str">
        <v/>
      </c>
      <c r="Q67" s="77" t="str">
        <v/>
      </c>
      <c r="R67" s="60" t="str">
        <v/>
      </c>
      <c r="S67" s="59" t="str">
        <v/>
      </c>
      <c r="T67" s="60" t="str">
        <v/>
      </c>
      <c r="U67" s="60" t="str">
        <v/>
      </c>
      <c r="V67" s="59" t="str">
        <v/>
      </c>
      <c r="W67" s="60" t="str">
        <v/>
      </c>
      <c r="X67" s="60" t="str">
        <v/>
      </c>
      <c r="Y67" s="77" t="str">
        <v/>
      </c>
      <c r="Z67" s="60" t="str">
        <v/>
      </c>
      <c r="AA67" s="60" t="str">
        <v/>
      </c>
      <c r="AB67" s="77" t="str">
        <v/>
      </c>
      <c r="AC67" s="59" t="str">
        <v/>
      </c>
      <c r="AD67" s="77" t="str">
        <v/>
      </c>
      <c r="AE67" s="59" t="str">
        <v/>
      </c>
      <c r="AF67" s="59" t="str">
        <v/>
      </c>
      <c r="AG67" s="59" t="str">
        <v/>
      </c>
      <c r="AH67" s="59" t="str">
        <v/>
      </c>
      <c r="AI67" s="59" t="str">
        <v/>
      </c>
      <c r="AJ67" s="59" t="str">
        <v/>
      </c>
      <c r="AK67" s="59" t="str">
        <v/>
      </c>
      <c r="AL67" s="11"/>
      <c r="AM67" s="11"/>
      <c r="AN67" s="11"/>
    </row>
    <row r="68" spans="1:40" ht="21.6" hidden="1" customHeight="1" thickTop="1">
      <c r="A68" s="25">
        <v>1.3</v>
      </c>
      <c r="B68" s="48" t="str">
        <v/>
      </c>
      <c r="C68" s="3" t="str">
        <v>DM-Ice</v>
      </c>
      <c r="D68" s="3" t="str">
        <v>DM-ice (two modules for string 89 and 90) - Do Not Deep Freeze</v>
      </c>
      <c r="E68" s="23">
        <v>48</v>
      </c>
      <c r="F68" s="23">
        <v>48</v>
      </c>
      <c r="G68" s="23">
        <v>48</v>
      </c>
      <c r="H68" s="23">
        <v>1</v>
      </c>
      <c r="I68" s="4">
        <v>64</v>
      </c>
      <c r="J68" s="4">
        <v>1500</v>
      </c>
      <c r="K68" s="4">
        <v>1500</v>
      </c>
      <c r="L68" s="148" t="str">
        <v>estimated</v>
      </c>
      <c r="M68" s="6" t="str">
        <v>DNDF [-40C]</v>
      </c>
      <c r="N68" s="10" t="str">
        <v>Yale</v>
      </c>
      <c r="O68" s="156" t="str">
        <v/>
      </c>
      <c r="P68" s="151" t="str">
        <v>Yale-PTH</v>
      </c>
      <c r="Q68" s="169" t="str">
        <v/>
      </c>
      <c r="R68" s="151" t="str">
        <v>Truck</v>
      </c>
      <c r="S68" s="153" t="str">
        <v>PTH - CHC</v>
      </c>
      <c r="T68" s="153" t="str">
        <v/>
      </c>
      <c r="U68" s="153" t="str">
        <v>ComSur</v>
      </c>
      <c r="V68" s="155" t="str">
        <v>CHC - MCM</v>
      </c>
      <c r="W68" s="155" t="str">
        <v/>
      </c>
      <c r="X68" s="155" t="str">
        <v>USAP Air</v>
      </c>
      <c r="Y68" s="156">
        <v>45597</v>
      </c>
      <c r="Z68" s="157" t="str">
        <v/>
      </c>
      <c r="AA68" s="163" t="str">
        <v>LC-130</v>
      </c>
      <c r="AB68" s="156">
        <v>45621</v>
      </c>
      <c r="AC68" s="147" t="str">
        <v>Yes</v>
      </c>
      <c r="AD68" s="147" t="str">
        <v>FY25 inter</v>
      </c>
      <c r="AE68" s="147" t="str">
        <v>FY25 intra</v>
      </c>
      <c r="AF68" s="147" t="str">
        <v>M. Kauer</v>
      </c>
      <c r="AG68" s="147">
        <v>44459</v>
      </c>
      <c r="AH68" s="147" t="str">
        <v>D. Tosi</v>
      </c>
      <c r="AI68" s="147">
        <v>44459</v>
      </c>
      <c r="AJ68" s="147" t="str">
        <v/>
      </c>
      <c r="AK68" s="147" t="str">
        <v/>
      </c>
    </row>
    <row r="69" spans="1:40" s="95" customFormat="1" ht="38.25" hidden="1" thickBot="1">
      <c r="A69" s="53" t="str">
        <v/>
      </c>
      <c r="B69" s="53" t="str">
        <v/>
      </c>
      <c r="C69" s="54" t="str">
        <v>Other Institutions Totals:</v>
      </c>
      <c r="D69" s="55" t="str">
        <v/>
      </c>
      <c r="E69" s="44" t="str">
        <v/>
      </c>
      <c r="F69" s="44" t="str">
        <v/>
      </c>
      <c r="G69" s="44" t="str">
        <v/>
      </c>
      <c r="H69" s="56">
        <v>6.7226890756302532E-2</v>
      </c>
      <c r="I69" s="57">
        <v>64</v>
      </c>
      <c r="J69" s="57" t="str">
        <v/>
      </c>
      <c r="K69" s="58">
        <v>1500</v>
      </c>
      <c r="L69" s="58" t="str">
        <v/>
      </c>
      <c r="M69" s="58" t="str">
        <v/>
      </c>
      <c r="N69" s="58" t="str">
        <v/>
      </c>
      <c r="O69" s="77" t="str">
        <v/>
      </c>
      <c r="P69" s="59" t="str">
        <v/>
      </c>
      <c r="Q69" s="77" t="str">
        <v/>
      </c>
      <c r="R69" s="60" t="str">
        <v/>
      </c>
      <c r="S69" s="59" t="str">
        <v/>
      </c>
      <c r="T69" s="60" t="str">
        <v/>
      </c>
      <c r="U69" s="60" t="str">
        <v/>
      </c>
      <c r="V69" s="59" t="str">
        <v/>
      </c>
      <c r="W69" s="60" t="str">
        <v/>
      </c>
      <c r="X69" s="60" t="str">
        <v/>
      </c>
      <c r="Y69" s="77" t="str">
        <v/>
      </c>
      <c r="Z69" s="60" t="str">
        <v/>
      </c>
      <c r="AA69" s="60" t="str">
        <v/>
      </c>
      <c r="AB69" s="77" t="str">
        <v/>
      </c>
      <c r="AC69" s="59" t="str">
        <v/>
      </c>
      <c r="AD69" s="77" t="str">
        <v/>
      </c>
      <c r="AE69" s="59" t="str">
        <v/>
      </c>
      <c r="AF69" s="59" t="str">
        <v/>
      </c>
      <c r="AG69" s="59" t="str">
        <v/>
      </c>
      <c r="AH69" s="59" t="str">
        <v/>
      </c>
      <c r="AI69" s="59" t="str">
        <v/>
      </c>
      <c r="AJ69" s="59" t="str">
        <v/>
      </c>
      <c r="AK69" s="59" t="str">
        <v/>
      </c>
      <c r="AL69" s="11"/>
      <c r="AM69" s="11"/>
      <c r="AN69" s="11"/>
    </row>
    <row r="70" spans="1:40" ht="63" hidden="1">
      <c r="A70" s="25">
        <v>1.3</v>
      </c>
      <c r="B70" s="48" t="str">
        <v/>
      </c>
      <c r="C70" s="3" t="str">
        <v>String Sensors 87-88</v>
      </c>
      <c r="D70" s="3" t="str">
        <v>Optical sensors for 2 strings from Germany (mDOMs) (spares included) - Do Not Deep Freeze</v>
      </c>
      <c r="E70" s="23">
        <v>40</v>
      </c>
      <c r="F70" s="23">
        <v>48</v>
      </c>
      <c r="G70" s="148">
        <v>46</v>
      </c>
      <c r="H70" s="23">
        <v>16</v>
      </c>
      <c r="I70" s="4">
        <v>817.77777777777783</v>
      </c>
      <c r="J70" s="4">
        <v>573</v>
      </c>
      <c r="K70" s="4">
        <v>9168</v>
      </c>
      <c r="L70" s="148" t="str">
        <v>final weight(**)</v>
      </c>
      <c r="M70" s="6" t="str">
        <v>DNDF [-40C]</v>
      </c>
      <c r="N70" s="10" t="str">
        <v>DESY</v>
      </c>
      <c r="O70" s="156" t="str">
        <v/>
      </c>
      <c r="P70" s="151" t="str">
        <v>DESY-CHC</v>
      </c>
      <c r="Q70" s="169">
        <v>45139</v>
      </c>
      <c r="R70" s="151" t="str">
        <v>ComSur</v>
      </c>
      <c r="S70" s="153" t="str">
        <v>DESY-CHC</v>
      </c>
      <c r="T70" s="153" t="str">
        <v/>
      </c>
      <c r="U70" s="153" t="str">
        <v>ComSur</v>
      </c>
      <c r="V70" s="155" t="str">
        <v>CHC - MCM</v>
      </c>
      <c r="W70" s="155" t="str">
        <v/>
      </c>
      <c r="X70" s="155" t="str">
        <v>USAP  Air</v>
      </c>
      <c r="Y70" s="156">
        <v>45231</v>
      </c>
      <c r="Z70" s="157" t="str">
        <v/>
      </c>
      <c r="AA70" s="163" t="str">
        <v>LC-130</v>
      </c>
      <c r="AB70" s="156">
        <v>45306</v>
      </c>
      <c r="AC70" s="147" t="str">
        <v>Yes</v>
      </c>
      <c r="AD70" s="147" t="str">
        <v>FY24 inter</v>
      </c>
      <c r="AE70" s="147" t="str">
        <v>FY24 intra</v>
      </c>
      <c r="AF70" s="147" t="str">
        <v>T. Karg</v>
      </c>
      <c r="AG70" s="147">
        <v>44459</v>
      </c>
      <c r="AH70" s="147" t="str">
        <v>D. Tosi</v>
      </c>
      <c r="AI70" s="147">
        <v>44461</v>
      </c>
      <c r="AJ70" s="147" t="str">
        <v>mDOM weight is 62 lbs (25kg/sensor + 3 kg/box) + 35kg pallet, assume 8 mDOMs/pallet - 116 to be deployed + 12 spares - 
(**) shipped in 20 HC container. Container weight not included in the assumption that pallet will be taken out in CHC.</v>
      </c>
      <c r="AK70" s="147" t="str">
        <v/>
      </c>
    </row>
    <row r="71" spans="1:40" ht="63" hidden="1">
      <c r="A71" s="25">
        <v>1.3</v>
      </c>
      <c r="B71" s="48" t="str">
        <v/>
      </c>
      <c r="C71" s="3" t="str">
        <v>String Sensors 87-88</v>
      </c>
      <c r="D71" s="3" t="str">
        <v>Optical sensors for 2 strings from Germany (mDOMs) (SPARES) - Do Not Deep Freeze</v>
      </c>
      <c r="E71" s="23">
        <v>40</v>
      </c>
      <c r="F71" s="23">
        <v>48</v>
      </c>
      <c r="G71" s="148">
        <v>46</v>
      </c>
      <c r="H71" s="23">
        <v>0</v>
      </c>
      <c r="I71" s="4">
        <v>0</v>
      </c>
      <c r="J71" s="4">
        <v>573</v>
      </c>
      <c r="K71" s="4">
        <v>0</v>
      </c>
      <c r="L71" s="148" t="str">
        <v>final weight(**)</v>
      </c>
      <c r="M71" s="6" t="str">
        <v>DNDF [-40C]</v>
      </c>
      <c r="N71" s="10" t="str">
        <v>DESY</v>
      </c>
      <c r="O71" s="156" t="str">
        <v/>
      </c>
      <c r="P71" s="151" t="str">
        <v>DESY-CHC</v>
      </c>
      <c r="Q71" s="169">
        <v>45139</v>
      </c>
      <c r="R71" s="151" t="str">
        <v>ComSur</v>
      </c>
      <c r="S71" s="153" t="str">
        <v>DESY-CHC</v>
      </c>
      <c r="T71" s="153" t="str">
        <v/>
      </c>
      <c r="U71" s="153" t="str">
        <v>ComSur</v>
      </c>
      <c r="V71" s="155" t="str">
        <v>CHC - MCM</v>
      </c>
      <c r="W71" s="155" t="str">
        <v/>
      </c>
      <c r="X71" s="155" t="str">
        <v>USAP  Air</v>
      </c>
      <c r="Y71" s="156">
        <v>45231</v>
      </c>
      <c r="Z71" s="157" t="str">
        <v/>
      </c>
      <c r="AA71" s="163" t="str">
        <v>LC-130</v>
      </c>
      <c r="AB71" s="156">
        <v>45306</v>
      </c>
      <c r="AC71" s="147" t="str">
        <v>Yes</v>
      </c>
      <c r="AD71" s="147" t="str">
        <v>FY24 inter</v>
      </c>
      <c r="AE71" s="147" t="str">
        <v>FY24 intra</v>
      </c>
      <c r="AF71" s="147" t="str">
        <v>T. Karg</v>
      </c>
      <c r="AG71" s="147">
        <v>44459</v>
      </c>
      <c r="AH71" s="147" t="str">
        <v>D. Tosi</v>
      </c>
      <c r="AI71" s="147">
        <v>44461</v>
      </c>
      <c r="AJ71" s="147" t="str">
        <v>mDOM weight is 62 lbs (25kg/sensor + 3 kg/box) + 35kg pallet, assume 8 mDOMs/pallet - (**) shipped in 20 HC container. Container weight not included in the assumption that pallet will be taken out in CHC.</v>
      </c>
      <c r="AK71" s="147" t="str">
        <v/>
      </c>
    </row>
    <row r="72" spans="1:40" ht="31.5" hidden="1">
      <c r="A72" s="25">
        <v>1.3</v>
      </c>
      <c r="B72" s="48" t="str">
        <v/>
      </c>
      <c r="C72" s="3" t="str">
        <v>Special Devices 87-88</v>
      </c>
      <c r="D72" s="3" t="str">
        <v>Special devices for 2 strings from DESY/Germany/Sweden (8 WOMs, 0 Abalone) + spares - Do Not Deep Freeze</v>
      </c>
      <c r="E72" s="23">
        <v>40</v>
      </c>
      <c r="F72" s="23">
        <v>21</v>
      </c>
      <c r="G72" s="23">
        <v>64</v>
      </c>
      <c r="H72" s="23">
        <v>1</v>
      </c>
      <c r="I72" s="4">
        <v>31.111111111111111</v>
      </c>
      <c r="J72" s="4">
        <v>701</v>
      </c>
      <c r="K72" s="4">
        <v>701</v>
      </c>
      <c r="L72" s="148" t="str">
        <v>preliminary</v>
      </c>
      <c r="M72" s="38" t="str">
        <v>DNDF [-40C]</v>
      </c>
      <c r="N72" s="10" t="str">
        <v>Mainz</v>
      </c>
      <c r="O72" s="156" t="str">
        <v/>
      </c>
      <c r="P72" s="151" t="str">
        <v>DESY-CHC</v>
      </c>
      <c r="Q72" s="169">
        <v>45139</v>
      </c>
      <c r="R72" s="151" t="str">
        <v>ComSur</v>
      </c>
      <c r="S72" s="153" t="str">
        <v>DESY-CHC</v>
      </c>
      <c r="T72" s="153" t="str">
        <v/>
      </c>
      <c r="U72" s="153" t="str">
        <v>ComSur</v>
      </c>
      <c r="V72" s="155" t="str">
        <v>CHC - MCM</v>
      </c>
      <c r="W72" s="155" t="str">
        <v/>
      </c>
      <c r="X72" s="155" t="str">
        <v>USAP  Air</v>
      </c>
      <c r="Y72" s="156">
        <v>45231</v>
      </c>
      <c r="Z72" s="157" t="str">
        <v/>
      </c>
      <c r="AA72" s="163" t="str">
        <v>LC-130</v>
      </c>
      <c r="AB72" s="156">
        <v>45306</v>
      </c>
      <c r="AC72" s="147" t="str">
        <v>Yes</v>
      </c>
      <c r="AD72" s="147" t="str">
        <v>FY24 inter</v>
      </c>
      <c r="AE72" s="147" t="str">
        <v>FY24 intra</v>
      </c>
      <c r="AF72" s="147" t="str">
        <v>S. Boeser</v>
      </c>
      <c r="AG72" s="147">
        <v>44482</v>
      </c>
      <c r="AH72" s="147" t="str">
        <v>D. Tosi</v>
      </c>
      <c r="AI72" s="147">
        <v>44482</v>
      </c>
      <c r="AJ72" s="147" t="str">
        <v xml:space="preserve">8 WOMs (no spares) - AH not included for now. Assume 150 lbs crate.  </v>
      </c>
      <c r="AK72" s="147" t="str">
        <v/>
      </c>
    </row>
    <row r="73" spans="1:40" ht="47.25" hidden="1">
      <c r="A73" s="25">
        <v>1.5</v>
      </c>
      <c r="B73" s="48" t="str">
        <v/>
      </c>
      <c r="C73" s="3" t="str">
        <v>Calibration Devices 87-88</v>
      </c>
      <c r="D73" s="3" t="str">
        <v>Calibration devices for 2 strings from DESY/Germany/Sweden (4+2 POCAMs, 3+1 Acoustic sensors,  2+1 Swedish Cameras) - Do Not Deep Freeze</v>
      </c>
      <c r="E73" s="96">
        <v>62</v>
      </c>
      <c r="F73" s="96">
        <v>38</v>
      </c>
      <c r="G73" s="96">
        <v>41</v>
      </c>
      <c r="H73" s="23">
        <v>1</v>
      </c>
      <c r="I73" s="4">
        <v>55.900462962962962</v>
      </c>
      <c r="J73" s="4">
        <v>836</v>
      </c>
      <c r="K73" s="4">
        <v>836</v>
      </c>
      <c r="L73" s="148" t="str">
        <v>preliminary</v>
      </c>
      <c r="M73" s="6" t="str">
        <v>DNDF [-40C]</v>
      </c>
      <c r="N73" s="10" t="str">
        <v>TUM/Aachen/Sweden</v>
      </c>
      <c r="O73" s="156" t="str">
        <v/>
      </c>
      <c r="P73" s="151" t="str">
        <v>DESY-CHC</v>
      </c>
      <c r="Q73" s="169">
        <v>45139</v>
      </c>
      <c r="R73" s="151" t="str">
        <v>ComSur</v>
      </c>
      <c r="S73" s="153" t="str">
        <v>DESY-CHC</v>
      </c>
      <c r="T73" s="153" t="str">
        <v/>
      </c>
      <c r="U73" s="153" t="str">
        <v>ComSur</v>
      </c>
      <c r="V73" s="155" t="str">
        <v>CHC-MCM</v>
      </c>
      <c r="W73" s="155" t="str">
        <v/>
      </c>
      <c r="X73" s="155" t="str">
        <v>USAP  Air</v>
      </c>
      <c r="Y73" s="156">
        <v>45231</v>
      </c>
      <c r="Z73" s="157" t="str">
        <v/>
      </c>
      <c r="AA73" s="163" t="str">
        <v>LC-130</v>
      </c>
      <c r="AB73" s="156">
        <v>45306</v>
      </c>
      <c r="AC73" s="147" t="str">
        <v>Yes</v>
      </c>
      <c r="AD73" s="147" t="str">
        <v>FY24 inter</v>
      </c>
      <c r="AE73" s="147" t="str">
        <v>FY24 intra</v>
      </c>
      <c r="AF73" s="147" t="str">
        <v>D. Williams</v>
      </c>
      <c r="AG73" s="147">
        <v>44482</v>
      </c>
      <c r="AH73" s="147" t="str">
        <v>D. Tosi</v>
      </c>
      <c r="AI73" s="147">
        <v>44482</v>
      </c>
      <c r="AJ73" s="147" t="str">
        <v>Calibration devices for strings 87-88 = 2+1 Sweden Camera + 3+1 Acoustic Module + 4+1 POCAM, including spares, 200 lbs crate</v>
      </c>
      <c r="AK73" s="147" t="str">
        <v/>
      </c>
    </row>
    <row r="74" spans="1:40" ht="31.5" hidden="1">
      <c r="A74" s="35">
        <v>1.4</v>
      </c>
      <c r="B74" s="51" t="str">
        <v/>
      </c>
      <c r="C74" s="20" t="str">
        <v>FieldHub electronics</v>
      </c>
      <c r="D74" s="1" t="str">
        <v>Required onsite for FY24 installation. 1 crate containing readout electronics for installation in ICL - Do Not Freeze</v>
      </c>
      <c r="E74" s="36">
        <v>48</v>
      </c>
      <c r="F74" s="36">
        <v>48</v>
      </c>
      <c r="G74" s="36">
        <v>36</v>
      </c>
      <c r="H74" s="23">
        <v>1</v>
      </c>
      <c r="I74" s="4">
        <v>48</v>
      </c>
      <c r="J74" s="4">
        <v>275</v>
      </c>
      <c r="K74" s="4">
        <v>275</v>
      </c>
      <c r="L74" s="148" t="str">
        <v>preliminary</v>
      </c>
      <c r="M74" s="8" t="str">
        <v>DNF</v>
      </c>
      <c r="N74" s="163" t="str">
        <v>DESY</v>
      </c>
      <c r="O74" s="156">
        <v>45139</v>
      </c>
      <c r="P74" s="151" t="str">
        <v>DESY-CHC</v>
      </c>
      <c r="Q74" s="169">
        <v>45153</v>
      </c>
      <c r="R74" s="151" t="str">
        <v>ComSur</v>
      </c>
      <c r="S74" s="153" t="str">
        <v>DESY-CHC</v>
      </c>
      <c r="T74" s="153" t="str">
        <v/>
      </c>
      <c r="U74" s="153" t="str">
        <v>ComSur</v>
      </c>
      <c r="V74" s="155" t="str">
        <v>CHC-MCM</v>
      </c>
      <c r="W74" s="155" t="str">
        <v/>
      </c>
      <c r="X74" s="155" t="str">
        <v>USAP  Air</v>
      </c>
      <c r="Y74" s="156">
        <v>45231</v>
      </c>
      <c r="Z74" s="157" t="str">
        <v/>
      </c>
      <c r="AA74" s="163" t="str">
        <v>LC-130</v>
      </c>
      <c r="AB74" s="156">
        <v>45261</v>
      </c>
      <c r="AC74" s="147" t="str">
        <v>No</v>
      </c>
      <c r="AD74" s="147" t="str">
        <v>FY24 inter</v>
      </c>
      <c r="AE74" s="147" t="str">
        <v>FY24 intra</v>
      </c>
      <c r="AF74" s="147" t="str">
        <v>J. Kelley</v>
      </c>
      <c r="AG74" s="147">
        <v>44482</v>
      </c>
      <c r="AH74" s="147" t="str">
        <v>D. Tosi</v>
      </c>
      <c r="AI74" s="147">
        <v>44482</v>
      </c>
      <c r="AJ74" s="147" t="str">
        <v xml:space="preserve">Field Hubs are 442mm x 480mm x 133 mm (17.4" x 18.9" x 5.2") and weight maybe 10 lb each.  100 lbs crate. </v>
      </c>
      <c r="AK74" s="147" t="str">
        <v/>
      </c>
    </row>
    <row r="75" spans="1:40" ht="63" hidden="1">
      <c r="A75" s="25">
        <v>1.3</v>
      </c>
      <c r="B75" s="48" t="str">
        <v/>
      </c>
      <c r="C75" s="3" t="str">
        <v>String Sensors 89-93</v>
      </c>
      <c r="D75" s="3" t="str">
        <v>Optical sensors for 5 strings from Germany (mDOMs) - Do Not Deep Freeze</v>
      </c>
      <c r="E75" s="23">
        <v>40</v>
      </c>
      <c r="F75" s="23">
        <v>48</v>
      </c>
      <c r="G75" s="148">
        <v>46</v>
      </c>
      <c r="H75" s="23">
        <v>12</v>
      </c>
      <c r="I75" s="4">
        <v>613.33333333333337</v>
      </c>
      <c r="J75" s="4">
        <v>573</v>
      </c>
      <c r="K75" s="4">
        <v>6876</v>
      </c>
      <c r="L75" s="148" t="str">
        <v>final weight(**)</v>
      </c>
      <c r="M75" s="6" t="str">
        <v>DNDF [-40C]</v>
      </c>
      <c r="N75" s="10" t="str">
        <v>DESY</v>
      </c>
      <c r="O75" s="156" t="str">
        <v/>
      </c>
      <c r="P75" s="151" t="str">
        <v>DESY-CHC</v>
      </c>
      <c r="Q75" s="169">
        <v>45505</v>
      </c>
      <c r="R75" s="151" t="str">
        <v>ComSur</v>
      </c>
      <c r="S75" s="153" t="str">
        <v>DESY-CHC</v>
      </c>
      <c r="T75" s="153" t="str">
        <v/>
      </c>
      <c r="U75" s="153" t="str">
        <v>ComSur</v>
      </c>
      <c r="V75" s="155" t="str">
        <v>CHC - MCM</v>
      </c>
      <c r="W75" s="155" t="str">
        <v/>
      </c>
      <c r="X75" s="155" t="str">
        <v>USAP  Air</v>
      </c>
      <c r="Y75" s="156">
        <v>45597</v>
      </c>
      <c r="Z75" s="157" t="str">
        <v/>
      </c>
      <c r="AA75" s="163" t="str">
        <v>LC-130</v>
      </c>
      <c r="AB75" s="156">
        <v>45621</v>
      </c>
      <c r="AC75" s="147" t="str">
        <v>Yes</v>
      </c>
      <c r="AD75" s="147" t="str">
        <v>FY25 inter</v>
      </c>
      <c r="AE75" s="147" t="str">
        <v>FY25 intra</v>
      </c>
      <c r="AF75" s="147" t="str">
        <v>T. Karg</v>
      </c>
      <c r="AG75" s="147">
        <v>44459</v>
      </c>
      <c r="AH75" s="147" t="str">
        <v>D. Tosi</v>
      </c>
      <c r="AI75" s="147">
        <v>44461</v>
      </c>
      <c r="AJ75" s="147" t="str">
        <v>mDOM weight is (28kg/sensor boxed) + 35kg pallet, assume 8 mDOMs/pallet - 190 to be deployed + 10 spares. (**) shipped in 20 HC container. Container not included in weight as pallets will be taken out.</v>
      </c>
      <c r="AK75" s="147" t="str">
        <v/>
      </c>
    </row>
    <row r="76" spans="1:40" ht="31.5" hidden="1">
      <c r="A76" s="25">
        <v>1.3</v>
      </c>
      <c r="B76" s="48" t="str">
        <v/>
      </c>
      <c r="C76" s="3" t="str">
        <v>Special Devices 89-93</v>
      </c>
      <c r="D76" s="3" t="str">
        <v>Special devices for 5 remaining strings from DESY/Germany/Sweden (6 WOMs,  3 Abalone Hubs or WOM Traps)  no spares - Do Not Deep Freeze</v>
      </c>
      <c r="E76" s="23">
        <v>32</v>
      </c>
      <c r="F76" s="23">
        <v>31</v>
      </c>
      <c r="G76" s="23">
        <v>89</v>
      </c>
      <c r="H76" s="23">
        <v>1</v>
      </c>
      <c r="I76" s="4">
        <v>51.092592592592595</v>
      </c>
      <c r="J76" s="4">
        <v>1035</v>
      </c>
      <c r="K76" s="4">
        <v>1035</v>
      </c>
      <c r="L76" s="148" t="str">
        <v>preliminary</v>
      </c>
      <c r="M76" s="38" t="str">
        <v>DNDF [-40C]</v>
      </c>
      <c r="N76" s="10" t="str">
        <v>Mainz</v>
      </c>
      <c r="O76" s="156" t="str">
        <v/>
      </c>
      <c r="P76" s="151" t="str">
        <v>DESY-CHC</v>
      </c>
      <c r="Q76" s="169">
        <v>45505</v>
      </c>
      <c r="R76" s="151" t="str">
        <v>ComSur</v>
      </c>
      <c r="S76" s="153" t="str">
        <v>DESY-CHC</v>
      </c>
      <c r="T76" s="153" t="str">
        <v/>
      </c>
      <c r="U76" s="153" t="str">
        <v>ComSur</v>
      </c>
      <c r="V76" s="155" t="str">
        <v>CHC - MCM</v>
      </c>
      <c r="W76" s="155" t="str">
        <v/>
      </c>
      <c r="X76" s="155" t="str">
        <v>USAP  Air</v>
      </c>
      <c r="Y76" s="156">
        <v>45597</v>
      </c>
      <c r="Z76" s="157" t="str">
        <v/>
      </c>
      <c r="AA76" s="163" t="str">
        <v>LC-130</v>
      </c>
      <c r="AB76" s="156">
        <v>45621</v>
      </c>
      <c r="AC76" s="147" t="str">
        <v>Yes</v>
      </c>
      <c r="AD76" s="147" t="str">
        <v>FY25 inter</v>
      </c>
      <c r="AE76" s="147" t="str">
        <v>FY25 intra</v>
      </c>
      <c r="AF76" s="147" t="str">
        <v>S. Boeser</v>
      </c>
      <c r="AG76" s="147">
        <v>44482</v>
      </c>
      <c r="AH76" s="147" t="str">
        <v>D. Tosi</v>
      </c>
      <c r="AI76" s="147">
        <v>44482</v>
      </c>
      <c r="AJ76" s="147" t="str">
        <v>6 Special Devices from Germany 6 (WOM + 0 AH) including 0 spare for each. Assume 170 lbs crate.</v>
      </c>
      <c r="AK76" s="147" t="str">
        <v/>
      </c>
    </row>
    <row r="77" spans="1:40" ht="50.25" hidden="1" customHeight="1">
      <c r="A77" s="25">
        <v>1.5</v>
      </c>
      <c r="B77" s="48" t="str">
        <v/>
      </c>
      <c r="C77" s="3" t="str">
        <v>Calibration Devices 89-93</v>
      </c>
      <c r="D77" s="3" t="str">
        <v>Calibration for 5 strings from DESY/Germany/Sweden (17+2 POCAMs, 7+ 1 Acoustic sensors,  3+ 1 Swedish Cameras) including spares - Do Not Deep Freeze</v>
      </c>
      <c r="E77" s="96">
        <v>62</v>
      </c>
      <c r="F77" s="96">
        <v>48</v>
      </c>
      <c r="G77" s="96">
        <v>44</v>
      </c>
      <c r="H77" s="23">
        <v>1</v>
      </c>
      <c r="I77" s="4">
        <v>75.777777777777771</v>
      </c>
      <c r="J77" s="4">
        <v>1694</v>
      </c>
      <c r="K77" s="4">
        <v>1694</v>
      </c>
      <c r="L77" s="148" t="str">
        <v>preliminary</v>
      </c>
      <c r="M77" s="6" t="str">
        <v>DNDF [-40C]</v>
      </c>
      <c r="N77" s="10" t="str">
        <v>TUM/Aachen/Sweden</v>
      </c>
      <c r="O77" s="156" t="str">
        <v/>
      </c>
      <c r="P77" s="151" t="str">
        <v>DESY-CHC</v>
      </c>
      <c r="Q77" s="169">
        <v>45505</v>
      </c>
      <c r="R77" s="151" t="str">
        <v>ComSur</v>
      </c>
      <c r="S77" s="153" t="str">
        <v>DESY-CHC</v>
      </c>
      <c r="T77" s="153" t="str">
        <v/>
      </c>
      <c r="U77" s="153" t="str">
        <v>ComSur</v>
      </c>
      <c r="V77" s="155" t="str">
        <v>CHC-MCM</v>
      </c>
      <c r="W77" s="155" t="str">
        <v/>
      </c>
      <c r="X77" s="155" t="str">
        <v>USAP  Air</v>
      </c>
      <c r="Y77" s="156">
        <v>45597</v>
      </c>
      <c r="Z77" s="157" t="str">
        <v/>
      </c>
      <c r="AA77" s="163" t="str">
        <v>LC-130</v>
      </c>
      <c r="AB77" s="156">
        <v>45621</v>
      </c>
      <c r="AC77" s="147" t="str">
        <v>Yes</v>
      </c>
      <c r="AD77" s="147" t="str">
        <v>FY25 inter</v>
      </c>
      <c r="AE77" s="147" t="str">
        <v>FY25 intra</v>
      </c>
      <c r="AF77" s="147" t="str">
        <v>D. Williams</v>
      </c>
      <c r="AG77" s="147">
        <v>44482</v>
      </c>
      <c r="AH77" s="147" t="str">
        <v>D. Tosi</v>
      </c>
      <c r="AI77" s="147">
        <v>44482</v>
      </c>
      <c r="AJ77" s="147" t="str">
        <v>Calibration devices for strings 89-93 = 3+1 Sweden Camera,7+1 + Acoustic Module,17 +1 POCAM, including spares, 200 lbs crate</v>
      </c>
      <c r="AK77" s="147" t="str">
        <v/>
      </c>
    </row>
    <row r="78" spans="1:40" s="95" customFormat="1" ht="33.75" hidden="1" customHeight="1" thickBot="1">
      <c r="A78" s="53" t="str">
        <v/>
      </c>
      <c r="B78" s="53" t="str">
        <v/>
      </c>
      <c r="C78" s="54" t="str">
        <v>DESY/Aachen/TUM/Sweden etc Totals:</v>
      </c>
      <c r="D78" s="55" t="str">
        <v/>
      </c>
      <c r="E78" s="44" t="str">
        <v/>
      </c>
      <c r="F78" s="44" t="str">
        <v/>
      </c>
      <c r="G78" s="44" t="str">
        <v>TEU=&gt;</v>
      </c>
      <c r="H78" s="56">
        <v>1.778354049953315</v>
      </c>
      <c r="I78" s="57">
        <v>1692.9930555555557</v>
      </c>
      <c r="J78" s="57" t="str">
        <v/>
      </c>
      <c r="K78" s="57">
        <v>20585</v>
      </c>
      <c r="L78" s="58" t="str">
        <v/>
      </c>
      <c r="M78" s="58" t="str">
        <v/>
      </c>
      <c r="N78" s="58" t="str">
        <v/>
      </c>
      <c r="O78" s="77" t="str">
        <v/>
      </c>
      <c r="P78" s="59" t="str">
        <v/>
      </c>
      <c r="Q78" s="77" t="str">
        <v/>
      </c>
      <c r="R78" s="60" t="str">
        <v/>
      </c>
      <c r="S78" s="59" t="str">
        <v/>
      </c>
      <c r="T78" s="60" t="str">
        <v/>
      </c>
      <c r="U78" s="60" t="str">
        <v/>
      </c>
      <c r="V78" s="59" t="str">
        <v/>
      </c>
      <c r="W78" s="60" t="str">
        <v/>
      </c>
      <c r="X78" s="60" t="str">
        <v/>
      </c>
      <c r="Y78" s="77" t="str">
        <v/>
      </c>
      <c r="Z78" s="60" t="str">
        <v/>
      </c>
      <c r="AA78" s="60" t="str">
        <v/>
      </c>
      <c r="AB78" s="77" t="str">
        <v/>
      </c>
      <c r="AC78" s="59" t="str">
        <v/>
      </c>
      <c r="AD78" s="77" t="str">
        <v/>
      </c>
      <c r="AE78" s="59" t="str">
        <v/>
      </c>
      <c r="AF78" s="59" t="str">
        <v/>
      </c>
      <c r="AG78" s="59" t="str">
        <v/>
      </c>
      <c r="AH78" s="59" t="str">
        <v/>
      </c>
      <c r="AI78" s="59" t="str">
        <v/>
      </c>
      <c r="AJ78" s="59" t="str">
        <v/>
      </c>
      <c r="AK78" s="59" t="str">
        <v/>
      </c>
      <c r="AL78" s="11"/>
      <c r="AM78" s="11"/>
      <c r="AN78" s="11"/>
    </row>
    <row r="79" spans="1:40" ht="47.25" hidden="1">
      <c r="A79" s="72">
        <v>1.3</v>
      </c>
      <c r="B79" s="48" t="str">
        <v/>
      </c>
      <c r="C79" s="1" t="str">
        <v>String Sensors 87 &amp; 88</v>
      </c>
      <c r="D79" s="1" t="str">
        <v>Sensors (D-Eggs) pallets with 8 sensors  at Pole overwinter - Cryo location - Do Not Deep Freeze</v>
      </c>
      <c r="E79" s="38">
        <v>45</v>
      </c>
      <c r="F79" s="38">
        <v>48</v>
      </c>
      <c r="G79" s="38">
        <v>67</v>
      </c>
      <c r="H79" s="38">
        <v>4</v>
      </c>
      <c r="I79" s="4">
        <v>335</v>
      </c>
      <c r="J79" s="4">
        <v>794</v>
      </c>
      <c r="K79" s="4">
        <v>3176</v>
      </c>
      <c r="L79" s="148" t="str">
        <v>preliminary(*)</v>
      </c>
      <c r="M79" s="6" t="str">
        <v>DNDF [-40C]</v>
      </c>
      <c r="N79" s="10" t="str">
        <v>Chiba</v>
      </c>
      <c r="O79" s="156" t="str">
        <v/>
      </c>
      <c r="P79" s="151" t="str">
        <v xml:space="preserve"> ChibaU - CHC</v>
      </c>
      <c r="Q79" s="169">
        <v>45139</v>
      </c>
      <c r="R79" s="151" t="str">
        <v>Cargo shipment by CHU</v>
      </c>
      <c r="S79" s="153" t="str">
        <v>ChibaU - CHC</v>
      </c>
      <c r="T79" s="153" t="str">
        <v/>
      </c>
      <c r="U79" s="153" t="str">
        <v>ComSur</v>
      </c>
      <c r="V79" s="155" t="str">
        <v>CHC - MCM</v>
      </c>
      <c r="W79" s="76" t="str">
        <v/>
      </c>
      <c r="X79" s="155" t="str">
        <v>USAP Air</v>
      </c>
      <c r="Y79" s="156">
        <v>45231</v>
      </c>
      <c r="Z79" s="157" t="str">
        <v/>
      </c>
      <c r="AA79" s="163" t="str">
        <v>LC-130</v>
      </c>
      <c r="AB79" s="156">
        <v>45306</v>
      </c>
      <c r="AC79" s="147" t="str">
        <v>Yes</v>
      </c>
      <c r="AD79" s="147" t="str">
        <v>FY24 inter</v>
      </c>
      <c r="AE79" s="147" t="str">
        <v>FY24 intra</v>
      </c>
      <c r="AF79" s="147" t="str">
        <v>S. Yoshida</v>
      </c>
      <c r="AG79" s="147">
        <v>44461</v>
      </c>
      <c r="AH79" s="147" t="str">
        <v>D. Tosi</v>
      </c>
      <c r="AI79" s="147">
        <v>44461</v>
      </c>
      <c r="AJ79" s="147" t="str">
        <v>Pallet sizes are under review. (*) shipped in 20 and 40ft container. Container weight not included in the assumption that pallet will be taken out in CHC.</v>
      </c>
      <c r="AK79" s="147" t="str">
        <v/>
      </c>
    </row>
    <row r="80" spans="1:40" ht="47.25" hidden="1">
      <c r="A80" s="72">
        <v>1.3</v>
      </c>
      <c r="B80" s="48" t="str">
        <v/>
      </c>
      <c r="C80" s="1" t="str">
        <v>String Sensors 87 &amp; 88</v>
      </c>
      <c r="D80" s="1" t="str">
        <v xml:space="preserve">Sensors (D-Eggs) pallets with 8 sensors  at Pole overwinter (SPARES - TBD) - Cryo location - Do Not Deep Freeze </v>
      </c>
      <c r="E80" s="38">
        <v>45</v>
      </c>
      <c r="F80" s="38">
        <v>48</v>
      </c>
      <c r="G80" s="38">
        <v>67</v>
      </c>
      <c r="H80" s="38">
        <v>1</v>
      </c>
      <c r="I80" s="4">
        <v>83.75</v>
      </c>
      <c r="J80" s="4">
        <v>794</v>
      </c>
      <c r="K80" s="4">
        <v>794</v>
      </c>
      <c r="L80" s="148" t="str">
        <v>preliminary(*)</v>
      </c>
      <c r="M80" s="6" t="str">
        <v>DNDF [-40C]</v>
      </c>
      <c r="N80" s="10" t="str">
        <v>Chiba</v>
      </c>
      <c r="O80" s="156" t="str">
        <v/>
      </c>
      <c r="P80" s="151" t="str">
        <v xml:space="preserve"> ChibaU - CHC</v>
      </c>
      <c r="Q80" s="169">
        <v>45139</v>
      </c>
      <c r="R80" s="151" t="str">
        <v>Cargo shipment by CHU</v>
      </c>
      <c r="S80" s="153" t="str">
        <v>ChibaU - CHC</v>
      </c>
      <c r="T80" s="153" t="str">
        <v/>
      </c>
      <c r="U80" s="153" t="str">
        <v>ComSur</v>
      </c>
      <c r="V80" s="155" t="str">
        <v>CHC - MCM</v>
      </c>
      <c r="W80" s="76" t="str">
        <v/>
      </c>
      <c r="X80" s="155" t="str">
        <v>USAP Air</v>
      </c>
      <c r="Y80" s="156">
        <v>45231</v>
      </c>
      <c r="Z80" s="157" t="str">
        <v/>
      </c>
      <c r="AA80" s="163" t="str">
        <v>LC-130</v>
      </c>
      <c r="AB80" s="156">
        <v>45306</v>
      </c>
      <c r="AC80" s="147" t="str">
        <v>Yes</v>
      </c>
      <c r="AD80" s="147" t="str">
        <v>FY24 inter</v>
      </c>
      <c r="AE80" s="147" t="str">
        <v>FY24 intra</v>
      </c>
      <c r="AF80" s="147" t="str">
        <v>S. Yoshida</v>
      </c>
      <c r="AG80" s="147">
        <v>44461</v>
      </c>
      <c r="AH80" s="147" t="str">
        <v>D. Tosi</v>
      </c>
      <c r="AI80" s="147">
        <v>44461</v>
      </c>
      <c r="AJ80" s="147" t="str">
        <v>Pallet sizes are under review. SPARES number to be confirmed. (*) shipped in 20 and 40ft container. Container weight not included in the assumption that pallet will be taken out in CHC.</v>
      </c>
      <c r="AK80" s="147" t="str">
        <v/>
      </c>
    </row>
    <row r="81" spans="1:40" ht="47.25" hidden="1">
      <c r="A81" s="72">
        <v>1.3</v>
      </c>
      <c r="B81" s="48" t="str">
        <v/>
      </c>
      <c r="C81" s="1" t="str">
        <v>String Sensors 87 &amp; 88</v>
      </c>
      <c r="D81" s="1" t="str">
        <v>Sensors (D-Eggs) pallets with 12 sensors  at Pole overwinter - Cryo location - Do Not Deep Freeze</v>
      </c>
      <c r="E81" s="38">
        <v>63</v>
      </c>
      <c r="F81" s="38">
        <v>48</v>
      </c>
      <c r="G81" s="38">
        <v>67</v>
      </c>
      <c r="H81" s="38">
        <v>4</v>
      </c>
      <c r="I81" s="4">
        <v>469</v>
      </c>
      <c r="J81" s="4">
        <v>1168.5</v>
      </c>
      <c r="K81" s="4">
        <v>4674</v>
      </c>
      <c r="L81" s="148" t="str">
        <v>preliminary(*)</v>
      </c>
      <c r="M81" s="6" t="str">
        <v>DNDF [-40C]</v>
      </c>
      <c r="N81" s="10" t="str">
        <v>Chiba</v>
      </c>
      <c r="O81" s="156" t="str">
        <v/>
      </c>
      <c r="P81" s="151" t="str">
        <v xml:space="preserve"> ChibaU - CHC</v>
      </c>
      <c r="Q81" s="169">
        <v>45139</v>
      </c>
      <c r="R81" s="151" t="str">
        <v>Cargo shipment by CHU</v>
      </c>
      <c r="S81" s="153" t="str">
        <v>ChibaU - CHC</v>
      </c>
      <c r="T81" s="153" t="str">
        <v/>
      </c>
      <c r="U81" s="153" t="str">
        <v>ComSur</v>
      </c>
      <c r="V81" s="155" t="str">
        <v>CHC - MCM</v>
      </c>
      <c r="W81" s="76" t="str">
        <v/>
      </c>
      <c r="X81" s="155" t="str">
        <v>USAP Air</v>
      </c>
      <c r="Y81" s="156">
        <v>45231</v>
      </c>
      <c r="Z81" s="157" t="str">
        <v/>
      </c>
      <c r="AA81" s="163" t="str">
        <v>LC-130</v>
      </c>
      <c r="AB81" s="156">
        <v>45306</v>
      </c>
      <c r="AC81" s="147" t="str">
        <v>Yes</v>
      </c>
      <c r="AD81" s="147" t="str">
        <v>FY24 inter</v>
      </c>
      <c r="AE81" s="147" t="str">
        <v>FY24 intra</v>
      </c>
      <c r="AF81" s="147" t="str">
        <v>S. Yoshida</v>
      </c>
      <c r="AG81" s="147">
        <v>44461</v>
      </c>
      <c r="AH81" s="147" t="str">
        <v>D. Tosi</v>
      </c>
      <c r="AI81" s="147">
        <v>44461</v>
      </c>
      <c r="AJ81" s="147" t="str">
        <v>Pallet sizes are under review. (*) shipped in 20 and 40ft container. Container weight not included in the assumption that pallet will be taken out in CHC.</v>
      </c>
      <c r="AK81" s="147" t="str">
        <v/>
      </c>
    </row>
    <row r="82" spans="1:40" ht="47.25" hidden="1">
      <c r="A82" s="72">
        <v>1.3</v>
      </c>
      <c r="B82" s="48" t="str">
        <v/>
      </c>
      <c r="C82" s="1" t="str">
        <v>String Sensors 87 &amp; 88</v>
      </c>
      <c r="D82" s="1" t="str">
        <v>Sensors (D-Eggs) pallets with 12 sensors  at Pole overwinter (SPARES - TBD)- Cryo location - Do Not Deep Freeze</v>
      </c>
      <c r="E82" s="38">
        <v>63</v>
      </c>
      <c r="F82" s="38">
        <v>48</v>
      </c>
      <c r="G82" s="38">
        <v>67</v>
      </c>
      <c r="H82" s="38">
        <v>1</v>
      </c>
      <c r="I82" s="4">
        <v>117.25</v>
      </c>
      <c r="J82" s="4">
        <v>1168.5</v>
      </c>
      <c r="K82" s="4">
        <v>1168.5</v>
      </c>
      <c r="L82" s="148" t="str">
        <v>preliminary(*)</v>
      </c>
      <c r="M82" s="6" t="str">
        <v>DNDF [-40C]</v>
      </c>
      <c r="N82" s="10" t="str">
        <v>Chiba</v>
      </c>
      <c r="O82" s="156" t="str">
        <v/>
      </c>
      <c r="P82" s="151" t="str">
        <v xml:space="preserve"> ChibaU - CHC</v>
      </c>
      <c r="Q82" s="169">
        <v>45139</v>
      </c>
      <c r="R82" s="151" t="str">
        <v>Cargo shipment by CHU</v>
      </c>
      <c r="S82" s="153" t="str">
        <v>ChibaU - CHC</v>
      </c>
      <c r="T82" s="153" t="str">
        <v/>
      </c>
      <c r="U82" s="153" t="str">
        <v>ComSur</v>
      </c>
      <c r="V82" s="155" t="str">
        <v>CHC - MCM</v>
      </c>
      <c r="W82" s="76" t="str">
        <v/>
      </c>
      <c r="X82" s="155" t="str">
        <v>USAP Air</v>
      </c>
      <c r="Y82" s="156">
        <v>45231</v>
      </c>
      <c r="Z82" s="157" t="str">
        <v/>
      </c>
      <c r="AA82" s="163" t="str">
        <v>LC-130</v>
      </c>
      <c r="AB82" s="156">
        <v>45306</v>
      </c>
      <c r="AC82" s="147" t="str">
        <v>Yes</v>
      </c>
      <c r="AD82" s="147" t="str">
        <v>FY24 inter</v>
      </c>
      <c r="AE82" s="147" t="str">
        <v>FY24 intra</v>
      </c>
      <c r="AF82" s="147" t="str">
        <v>S. Yoshida</v>
      </c>
      <c r="AG82" s="147">
        <v>44461</v>
      </c>
      <c r="AH82" s="147" t="str">
        <v>D. Tosi</v>
      </c>
      <c r="AI82" s="147">
        <v>44461</v>
      </c>
      <c r="AJ82" s="147" t="str">
        <v>Pallet sizes are under review. SPARES number to be confirmed. (*) shipped in 20 and 40ft container. Container weight not included in the assumption that pallet will be taken out in CHC.</v>
      </c>
      <c r="AK82" s="147" t="str">
        <v/>
      </c>
    </row>
    <row r="83" spans="1:40" ht="47.25" hidden="1">
      <c r="A83" s="72">
        <v>1.3</v>
      </c>
      <c r="B83" s="48" t="str">
        <v/>
      </c>
      <c r="C83" s="1" t="str">
        <v>String Sensors 89-93</v>
      </c>
      <c r="D83" s="1" t="str">
        <v>Sensors (D-Eggs) pallets with 8 sensors in McMurdo overwinter - Do Not Deep Freeze</v>
      </c>
      <c r="E83" s="38">
        <v>45</v>
      </c>
      <c r="F83" s="38">
        <v>48</v>
      </c>
      <c r="G83" s="38">
        <v>67</v>
      </c>
      <c r="H83" s="38">
        <v>10</v>
      </c>
      <c r="I83" s="4">
        <v>837.5</v>
      </c>
      <c r="J83" s="4">
        <v>794</v>
      </c>
      <c r="K83" s="4">
        <v>7940</v>
      </c>
      <c r="L83" s="148" t="str">
        <v>preliminary(*)</v>
      </c>
      <c r="M83" s="6" t="str">
        <v>DNDF [-40C]</v>
      </c>
      <c r="N83" s="10" t="str">
        <v>Chiba</v>
      </c>
      <c r="O83" s="156" t="str">
        <v/>
      </c>
      <c r="P83" s="151" t="str">
        <v xml:space="preserve"> ChibaU - CHC</v>
      </c>
      <c r="Q83" s="169">
        <v>45139</v>
      </c>
      <c r="R83" s="151" t="str">
        <v>Cargo shipment by CHU</v>
      </c>
      <c r="S83" s="153" t="str">
        <v>ChibaU - CHC</v>
      </c>
      <c r="T83" s="153" t="str">
        <v/>
      </c>
      <c r="U83" s="153" t="str">
        <v>ComSur</v>
      </c>
      <c r="V83" s="155" t="str">
        <v>CHC - MCM</v>
      </c>
      <c r="W83" s="76" t="str">
        <v/>
      </c>
      <c r="X83" s="155" t="str">
        <v>USAP Air</v>
      </c>
      <c r="Y83" s="156">
        <v>45597</v>
      </c>
      <c r="Z83" s="157" t="str">
        <v/>
      </c>
      <c r="AA83" s="163" t="str">
        <v>LC-130</v>
      </c>
      <c r="AB83" s="156">
        <v>45621</v>
      </c>
      <c r="AC83" s="147" t="str">
        <v>Yes</v>
      </c>
      <c r="AD83" s="147" t="str">
        <v>FY25 inter</v>
      </c>
      <c r="AE83" s="147" t="str">
        <v>FY25 intra</v>
      </c>
      <c r="AF83" s="147" t="str">
        <v>S. Yoshida</v>
      </c>
      <c r="AG83" s="147">
        <v>44461</v>
      </c>
      <c r="AH83" s="147" t="str">
        <v>D. Tosi</v>
      </c>
      <c r="AI83" s="147">
        <v>44461</v>
      </c>
      <c r="AJ83" s="147" t="str">
        <v>Pallet sizes are under review. (*) shipped in 20 and 40ft container. Container weight not included in the assumption that pallet will be taken out in CHC.</v>
      </c>
      <c r="AK83" s="147" t="str">
        <v/>
      </c>
    </row>
    <row r="84" spans="1:40" ht="47.25" hidden="1">
      <c r="A84" s="72">
        <v>1.3</v>
      </c>
      <c r="B84" s="48" t="str">
        <v/>
      </c>
      <c r="C84" s="1" t="str">
        <v>String Sensors 89-93</v>
      </c>
      <c r="D84" s="1" t="str">
        <v>Sensors (D-Eggs) pallets with 12 sensors  in McMurdo overwinter - Do Not Deep Freeze</v>
      </c>
      <c r="E84" s="38">
        <v>63</v>
      </c>
      <c r="F84" s="38">
        <v>48</v>
      </c>
      <c r="G84" s="38">
        <v>67</v>
      </c>
      <c r="H84" s="38">
        <v>10</v>
      </c>
      <c r="I84" s="4">
        <v>1172.5</v>
      </c>
      <c r="J84" s="4">
        <v>1168.5</v>
      </c>
      <c r="K84" s="4">
        <v>11685</v>
      </c>
      <c r="L84" s="148" t="str">
        <v>preliminary(*)</v>
      </c>
      <c r="M84" s="6" t="str">
        <v>DNDF [-40C]</v>
      </c>
      <c r="N84" s="10" t="str">
        <v>Chiba</v>
      </c>
      <c r="O84" s="156" t="str">
        <v/>
      </c>
      <c r="P84" s="151" t="str">
        <v xml:space="preserve"> ChibaU - CHC</v>
      </c>
      <c r="Q84" s="169">
        <v>45139</v>
      </c>
      <c r="R84" s="151" t="str">
        <v>Cargo shipment by CHU</v>
      </c>
      <c r="S84" s="153" t="str">
        <v>ChibaU - CHC</v>
      </c>
      <c r="T84" s="153" t="str">
        <v/>
      </c>
      <c r="U84" s="153" t="str">
        <v>ComSur</v>
      </c>
      <c r="V84" s="155" t="str">
        <v>CHC - MCM</v>
      </c>
      <c r="W84" s="76" t="str">
        <v/>
      </c>
      <c r="X84" s="155" t="str">
        <v>USAP Air</v>
      </c>
      <c r="Y84" s="156">
        <v>45597</v>
      </c>
      <c r="Z84" s="157" t="str">
        <v/>
      </c>
      <c r="AA84" s="163" t="str">
        <v>LC-130</v>
      </c>
      <c r="AB84" s="156">
        <v>45621</v>
      </c>
      <c r="AC84" s="147" t="str">
        <v>Yes</v>
      </c>
      <c r="AD84" s="147" t="str">
        <v>FY25 inter</v>
      </c>
      <c r="AE84" s="147" t="str">
        <v>FY25 intra</v>
      </c>
      <c r="AF84" s="147" t="str">
        <v>S. Yoshida</v>
      </c>
      <c r="AG84" s="147">
        <v>44461</v>
      </c>
      <c r="AH84" s="147" t="str">
        <v>D. Tosi</v>
      </c>
      <c r="AI84" s="147">
        <v>44461</v>
      </c>
      <c r="AJ84" s="147" t="str">
        <v>Pallet sizes are under review. (*) shipped in 20 and 40ft container. Container weight not included in the assumption that pallet will be taken out in CHC.</v>
      </c>
      <c r="AK84" s="147" t="str">
        <v/>
      </c>
    </row>
    <row r="85" spans="1:40" s="95" customFormat="1" ht="21" hidden="1" customHeight="1" thickBot="1">
      <c r="A85" s="53" t="str">
        <v/>
      </c>
      <c r="B85" s="53" t="str">
        <v/>
      </c>
      <c r="C85" s="54" t="str">
        <v>Chiba Totals:</v>
      </c>
      <c r="D85" s="55" t="str">
        <v/>
      </c>
      <c r="E85" s="44" t="str">
        <v/>
      </c>
      <c r="F85" s="44" t="str">
        <v/>
      </c>
      <c r="G85" s="44" t="str">
        <v>TEU=&gt;</v>
      </c>
      <c r="H85" s="56">
        <v>3.1670168067226894</v>
      </c>
      <c r="I85" s="57">
        <v>3015</v>
      </c>
      <c r="J85" s="57" t="str">
        <v/>
      </c>
      <c r="K85" s="58">
        <v>29437.5</v>
      </c>
      <c r="L85" s="58" t="str">
        <v/>
      </c>
      <c r="M85" s="58" t="str">
        <v/>
      </c>
      <c r="N85" s="58" t="str">
        <v/>
      </c>
      <c r="O85" s="77" t="str">
        <v/>
      </c>
      <c r="P85" s="59" t="str">
        <v/>
      </c>
      <c r="Q85" s="77" t="str">
        <v/>
      </c>
      <c r="R85" s="60" t="str">
        <v/>
      </c>
      <c r="S85" s="59" t="str">
        <v/>
      </c>
      <c r="T85" s="60" t="str">
        <v/>
      </c>
      <c r="U85" s="60" t="str">
        <v/>
      </c>
      <c r="V85" s="59" t="str">
        <v/>
      </c>
      <c r="W85" s="60" t="str">
        <v/>
      </c>
      <c r="X85" s="60" t="str">
        <v/>
      </c>
      <c r="Y85" s="77" t="str">
        <v/>
      </c>
      <c r="Z85" s="60" t="str">
        <v/>
      </c>
      <c r="AA85" s="60" t="str">
        <v/>
      </c>
      <c r="AB85" s="77" t="str">
        <v/>
      </c>
      <c r="AC85" s="59" t="str">
        <v/>
      </c>
      <c r="AD85" s="77" t="str">
        <v/>
      </c>
      <c r="AE85" s="59" t="str">
        <v/>
      </c>
      <c r="AF85" s="59" t="str">
        <v/>
      </c>
      <c r="AG85" s="59" t="str">
        <v/>
      </c>
      <c r="AH85" s="59" t="str">
        <v/>
      </c>
      <c r="AI85" s="59" t="str">
        <v/>
      </c>
      <c r="AJ85" s="59" t="str">
        <v/>
      </c>
      <c r="AK85" s="59" t="str">
        <v/>
      </c>
      <c r="AL85" s="11"/>
      <c r="AM85" s="11"/>
      <c r="AN85" s="11"/>
    </row>
    <row r="86" spans="1:40" ht="15.75">
      <c r="A86" s="72">
        <v>1.2</v>
      </c>
      <c r="B86" s="48" t="str">
        <v/>
      </c>
      <c r="C86" s="1" t="str">
        <v>Field Season 1 Fuel</v>
      </c>
      <c r="D86" s="1" t="str">
        <v>Fuel to support FY23 field season - Base fuel</v>
      </c>
      <c r="E86" s="38" t="str">
        <v/>
      </c>
      <c r="F86" s="38" t="str">
        <v/>
      </c>
      <c r="G86" s="38" t="str">
        <v/>
      </c>
      <c r="H86" s="38">
        <v>3191</v>
      </c>
      <c r="I86" s="207">
        <v>426.57462315454006</v>
      </c>
      <c r="J86" s="207">
        <v>6.8</v>
      </c>
      <c r="K86" s="4">
        <v>21698.799999999999</v>
      </c>
      <c r="L86" s="187" t="str">
        <v>preliminary</v>
      </c>
      <c r="M86" s="40" t="str">
        <v/>
      </c>
      <c r="N86" s="10" t="str">
        <v/>
      </c>
      <c r="O86" s="156" t="str">
        <v/>
      </c>
      <c r="P86" s="151" t="str">
        <v/>
      </c>
      <c r="Q86" s="169" t="str">
        <v/>
      </c>
      <c r="R86" s="151" t="str">
        <v/>
      </c>
      <c r="S86" s="153" t="str">
        <v/>
      </c>
      <c r="T86" s="153" t="str">
        <v/>
      </c>
      <c r="U86" s="153" t="str">
        <v/>
      </c>
      <c r="V86" s="155" t="str">
        <v/>
      </c>
      <c r="W86" s="76" t="str">
        <v/>
      </c>
      <c r="X86" s="155" t="str">
        <v/>
      </c>
      <c r="Y86" s="156">
        <v>44866</v>
      </c>
      <c r="Z86" s="157" t="str">
        <v/>
      </c>
      <c r="AA86" s="163" t="str">
        <v>LC-130/SPoT</v>
      </c>
      <c r="AB86" s="156">
        <v>44896</v>
      </c>
      <c r="AC86" s="147" t="str">
        <v>Yes</v>
      </c>
      <c r="AD86" s="147" t="str">
        <v>FY23 inter</v>
      </c>
      <c r="AE86" s="147" t="str">
        <v>FY23 intra</v>
      </c>
      <c r="AF86" s="147" t="str">
        <v>T. Benson</v>
      </c>
      <c r="AG86" s="156">
        <v>44483</v>
      </c>
      <c r="AH86" s="147" t="str">
        <v>I. McEwen</v>
      </c>
      <c r="AI86" s="156">
        <v>44483</v>
      </c>
      <c r="AJ86" s="147" t="str">
        <v/>
      </c>
      <c r="AK86" s="147" t="str">
        <v/>
      </c>
    </row>
    <row r="87" spans="1:40" ht="31.5">
      <c r="A87" s="72">
        <v>1.2</v>
      </c>
      <c r="B87" s="48" t="str">
        <v/>
      </c>
      <c r="C87" s="1" t="str">
        <v>Field Season 1 Fuel Contingency</v>
      </c>
      <c r="D87" s="1" t="str">
        <v>Fuel to support FY23 field season - Contingency</v>
      </c>
      <c r="E87" s="38" t="str">
        <v/>
      </c>
      <c r="F87" s="38" t="str">
        <v/>
      </c>
      <c r="G87" s="38" t="str">
        <v/>
      </c>
      <c r="H87" s="4">
        <v>452</v>
      </c>
      <c r="I87" s="207">
        <v>60.423606915027293</v>
      </c>
      <c r="J87" s="207">
        <v>6.8</v>
      </c>
      <c r="K87" s="4">
        <v>3073.6</v>
      </c>
      <c r="L87" s="187" t="str">
        <v>preliminary</v>
      </c>
      <c r="M87" s="40" t="str">
        <v/>
      </c>
      <c r="N87" s="10" t="str">
        <v/>
      </c>
      <c r="O87" s="156" t="str">
        <v/>
      </c>
      <c r="P87" s="151" t="str">
        <v/>
      </c>
      <c r="Q87" s="169" t="str">
        <v/>
      </c>
      <c r="R87" s="151" t="str">
        <v/>
      </c>
      <c r="S87" s="153" t="str">
        <v/>
      </c>
      <c r="T87" s="153" t="str">
        <v/>
      </c>
      <c r="U87" s="153" t="str">
        <v/>
      </c>
      <c r="V87" s="155" t="str">
        <v/>
      </c>
      <c r="W87" s="76" t="str">
        <v/>
      </c>
      <c r="X87" s="155" t="str">
        <v/>
      </c>
      <c r="Y87" s="156">
        <v>44866</v>
      </c>
      <c r="Z87" s="157" t="str">
        <v/>
      </c>
      <c r="AA87" s="163" t="str">
        <v>LC-130/SPoT</v>
      </c>
      <c r="AB87" s="156">
        <v>44896</v>
      </c>
      <c r="AC87" s="147" t="str">
        <v>Yes</v>
      </c>
      <c r="AD87" s="147" t="str">
        <v>FY23 inter</v>
      </c>
      <c r="AE87" s="147" t="str">
        <v>FY23 intra</v>
      </c>
      <c r="AF87" s="147" t="str">
        <v>T. Benson</v>
      </c>
      <c r="AG87" s="156">
        <v>44483</v>
      </c>
      <c r="AH87" s="147" t="str">
        <v>I. McEwen</v>
      </c>
      <c r="AI87" s="156">
        <v>44483</v>
      </c>
      <c r="AJ87" s="147" t="str">
        <v/>
      </c>
      <c r="AK87" s="147" t="str">
        <v/>
      </c>
    </row>
    <row r="88" spans="1:40" ht="31.5" hidden="1">
      <c r="A88" s="72">
        <v>1.2</v>
      </c>
      <c r="B88" s="48" t="str">
        <v/>
      </c>
      <c r="C88" s="1" t="str">
        <v>Field Season 2 Fuel</v>
      </c>
      <c r="D88" s="1" t="str">
        <v>Fuel to support FY24 field season - Base fuel, firn drilling &amp; over winter heating</v>
      </c>
      <c r="E88" s="38" t="str">
        <v/>
      </c>
      <c r="F88" s="38" t="str">
        <v/>
      </c>
      <c r="G88" s="38" t="str">
        <v/>
      </c>
      <c r="H88" s="40">
        <v>18178</v>
      </c>
      <c r="I88" s="61">
        <v>2430.0449701357657</v>
      </c>
      <c r="J88" s="61">
        <v>6.8</v>
      </c>
      <c r="K88" s="4">
        <v>123610.4</v>
      </c>
      <c r="L88" s="115" t="str">
        <v>preliminary</v>
      </c>
      <c r="M88" s="40" t="str">
        <v/>
      </c>
      <c r="N88" s="10" t="str">
        <v/>
      </c>
      <c r="O88" s="156" t="str">
        <v/>
      </c>
      <c r="P88" s="151" t="str">
        <v/>
      </c>
      <c r="Q88" s="169" t="str">
        <v/>
      </c>
      <c r="R88" s="151" t="str">
        <v/>
      </c>
      <c r="S88" s="153" t="str">
        <v/>
      </c>
      <c r="T88" s="153" t="str">
        <v/>
      </c>
      <c r="U88" s="153" t="str">
        <v/>
      </c>
      <c r="V88" s="155" t="str">
        <v/>
      </c>
      <c r="W88" s="76" t="str">
        <v/>
      </c>
      <c r="X88" s="155" t="str">
        <v/>
      </c>
      <c r="Y88" s="156">
        <v>45231</v>
      </c>
      <c r="Z88" s="157" t="str">
        <v/>
      </c>
      <c r="AA88" s="163" t="str">
        <v>LC-130/SPoT</v>
      </c>
      <c r="AB88" s="156">
        <v>45261</v>
      </c>
      <c r="AC88" s="147" t="str">
        <v>Yes</v>
      </c>
      <c r="AD88" s="147" t="str">
        <v>FY24 inter</v>
      </c>
      <c r="AE88" s="147" t="str">
        <v>FY24 intra</v>
      </c>
      <c r="AF88" s="147" t="str">
        <v>T. Benson</v>
      </c>
      <c r="AG88" s="147">
        <v>44483</v>
      </c>
      <c r="AH88" s="147" t="str">
        <v>I. McEwen</v>
      </c>
      <c r="AI88" s="147">
        <v>44483</v>
      </c>
      <c r="AJ88" s="147" t="str">
        <v/>
      </c>
      <c r="AK88" s="147" t="str">
        <v/>
      </c>
    </row>
    <row r="89" spans="1:40" s="95" customFormat="1" ht="21" hidden="1" customHeight="1" thickBot="1">
      <c r="A89" s="53">
        <v>1.2</v>
      </c>
      <c r="B89" s="53" t="str">
        <v/>
      </c>
      <c r="C89" s="54" t="str">
        <v>Field Season 2 Fuel Contingency</v>
      </c>
      <c r="D89" s="55" t="str">
        <v>Fuel to suppport FY24 field season - Contingency</v>
      </c>
      <c r="E89" s="44" t="str">
        <v/>
      </c>
      <c r="F89" s="44" t="str">
        <v/>
      </c>
      <c r="G89" s="44" t="str">
        <v/>
      </c>
      <c r="H89" s="56">
        <v>2373</v>
      </c>
      <c r="I89" s="57">
        <v>317.22393630389331</v>
      </c>
      <c r="J89" s="57">
        <v>6.8</v>
      </c>
      <c r="K89" s="58">
        <v>16136.4</v>
      </c>
      <c r="L89" s="58" t="str">
        <v>preliminary</v>
      </c>
      <c r="M89" s="58" t="str">
        <v/>
      </c>
      <c r="N89" s="58" t="str">
        <v/>
      </c>
      <c r="O89" s="77" t="str">
        <v/>
      </c>
      <c r="P89" s="59" t="str">
        <v/>
      </c>
      <c r="Q89" s="77" t="str">
        <v/>
      </c>
      <c r="R89" s="60" t="str">
        <v/>
      </c>
      <c r="S89" s="59" t="str">
        <v/>
      </c>
      <c r="T89" s="60" t="str">
        <v/>
      </c>
      <c r="U89" s="60" t="str">
        <v/>
      </c>
      <c r="V89" s="59" t="str">
        <v/>
      </c>
      <c r="W89" s="60" t="str">
        <v/>
      </c>
      <c r="X89" s="60" t="str">
        <v/>
      </c>
      <c r="Y89" s="77">
        <v>45231</v>
      </c>
      <c r="Z89" s="60" t="str">
        <v/>
      </c>
      <c r="AA89" s="60" t="str">
        <v>LC-130/SPoT</v>
      </c>
      <c r="AB89" s="77">
        <v>45261</v>
      </c>
      <c r="AC89" s="59" t="str">
        <v>Yes</v>
      </c>
      <c r="AD89" s="59" t="str">
        <v>FY24 inter</v>
      </c>
      <c r="AE89" s="59" t="str">
        <v>FY24 intra</v>
      </c>
      <c r="AF89" s="59" t="str">
        <v>T. Benson</v>
      </c>
      <c r="AG89" s="59">
        <v>44483</v>
      </c>
      <c r="AH89" s="59" t="str">
        <v>I. McEwen</v>
      </c>
      <c r="AI89" s="59">
        <v>44483</v>
      </c>
      <c r="AJ89" s="59" t="str">
        <v/>
      </c>
      <c r="AK89" s="59" t="str">
        <v/>
      </c>
      <c r="AL89" s="11"/>
      <c r="AM89" s="11"/>
      <c r="AN89" s="11"/>
    </row>
    <row r="90" spans="1:40" ht="23.1" hidden="1" customHeight="1" thickTop="1">
      <c r="A90" s="25">
        <v>1.2</v>
      </c>
      <c r="B90" s="25" t="str">
        <v/>
      </c>
      <c r="C90" s="3" t="str">
        <v>Field Season 3 Fuel</v>
      </c>
      <c r="D90" s="42" t="str">
        <v>Fuel to support FY25 field season - Base fuel &amp; deep drilling</v>
      </c>
      <c r="E90" s="43" t="str">
        <v/>
      </c>
      <c r="F90" s="43" t="str">
        <v/>
      </c>
      <c r="G90" s="44" t="str">
        <v/>
      </c>
      <c r="H90" s="45">
        <v>62694</v>
      </c>
      <c r="I90" s="46">
        <v>8380.9681679883215</v>
      </c>
      <c r="J90" s="46">
        <v>6.8</v>
      </c>
      <c r="K90" s="46">
        <v>426319.2</v>
      </c>
      <c r="L90" s="116" t="str">
        <v>preliminary</v>
      </c>
      <c r="M90" s="46" t="str">
        <v/>
      </c>
      <c r="N90" s="163" t="str">
        <v/>
      </c>
      <c r="O90" s="156" t="str">
        <v/>
      </c>
      <c r="P90" s="163" t="str">
        <v/>
      </c>
      <c r="Q90" s="156" t="str">
        <v/>
      </c>
      <c r="R90" s="163" t="str">
        <v/>
      </c>
      <c r="S90" s="163" t="str">
        <v/>
      </c>
      <c r="T90" s="163" t="str">
        <v/>
      </c>
      <c r="U90" s="163" t="str">
        <v/>
      </c>
      <c r="V90" s="163" t="str">
        <v/>
      </c>
      <c r="W90" s="163" t="str">
        <v/>
      </c>
      <c r="X90" s="163" t="str">
        <v/>
      </c>
      <c r="Y90" s="156">
        <v>45597</v>
      </c>
      <c r="Z90" s="157" t="str">
        <v/>
      </c>
      <c r="AA90" s="163" t="str">
        <v>LC-130/SPoT</v>
      </c>
      <c r="AB90" s="156">
        <v>45627</v>
      </c>
      <c r="AC90" s="163" t="str">
        <v>Yes</v>
      </c>
      <c r="AD90" s="163" t="str">
        <v>FY25 inter</v>
      </c>
      <c r="AE90" s="163" t="str">
        <v>FY25 intra</v>
      </c>
      <c r="AF90" s="163" t="str">
        <v>T. Benson</v>
      </c>
      <c r="AG90" s="163">
        <v>44483</v>
      </c>
      <c r="AH90" s="163" t="str">
        <v>I. McEwen</v>
      </c>
      <c r="AI90" s="163">
        <v>44483</v>
      </c>
      <c r="AJ90" s="163" t="str">
        <v/>
      </c>
      <c r="AK90" s="163" t="str">
        <v/>
      </c>
    </row>
    <row r="91" spans="1:40" hidden="1">
      <c r="A91" s="2">
        <v>1.2</v>
      </c>
      <c r="B91" s="2" t="str">
        <v/>
      </c>
      <c r="C91" s="15" t="str">
        <v>Field Season 3 Fuel Contingency</v>
      </c>
      <c r="D91" s="15" t="str">
        <v>Fuel to suppport FY25 field season - Contingency</v>
      </c>
      <c r="E91" s="9" t="str">
        <v/>
      </c>
      <c r="F91" s="9" t="str">
        <v/>
      </c>
      <c r="G91" s="9" t="str">
        <v/>
      </c>
      <c r="H91" s="9">
        <v>8473</v>
      </c>
      <c r="I91" s="9">
        <v>1132.6752685642175</v>
      </c>
      <c r="J91" s="9">
        <v>6.8</v>
      </c>
      <c r="K91" s="9">
        <v>57616.4</v>
      </c>
      <c r="L91" s="74" t="str">
        <v>preliminary</v>
      </c>
      <c r="M91" s="9" t="str">
        <v/>
      </c>
      <c r="N91" s="9" t="str">
        <v/>
      </c>
      <c r="O91" s="80" t="str">
        <v/>
      </c>
      <c r="P91" s="9" t="str">
        <v/>
      </c>
      <c r="Q91" s="80" t="str">
        <v/>
      </c>
      <c r="R91" s="9" t="str">
        <v/>
      </c>
      <c r="S91" s="9" t="str">
        <v/>
      </c>
      <c r="T91" s="9" t="str">
        <v/>
      </c>
      <c r="U91" s="9" t="str">
        <v/>
      </c>
      <c r="V91" s="9" t="str">
        <v/>
      </c>
      <c r="W91" s="9" t="str">
        <v/>
      </c>
      <c r="X91" s="9" t="str">
        <v/>
      </c>
      <c r="Y91" s="80">
        <v>45597</v>
      </c>
      <c r="Z91" s="9" t="str">
        <v/>
      </c>
      <c r="AA91" s="9" t="str">
        <v>LC-130/SPoT</v>
      </c>
      <c r="AB91" s="80">
        <v>45627</v>
      </c>
      <c r="AC91" s="9" t="str">
        <v>Yes</v>
      </c>
      <c r="AD91" s="9" t="str">
        <v>FY25 inter</v>
      </c>
      <c r="AE91" s="9" t="str">
        <v>FY25 intra</v>
      </c>
      <c r="AF91" s="9" t="str">
        <v>T. Benson</v>
      </c>
      <c r="AG91" s="9">
        <v>44483</v>
      </c>
      <c r="AH91" s="9" t="str">
        <v>I. McEwen</v>
      </c>
      <c r="AI91" s="9">
        <v>44483</v>
      </c>
      <c r="AJ91" s="9" t="str">
        <v/>
      </c>
      <c r="AK91" s="9" t="str">
        <v/>
      </c>
    </row>
    <row r="92" spans="1:40" hidden="1">
      <c r="A92" s="9" t="str">
        <v/>
      </c>
      <c r="B92" s="9" t="str">
        <v/>
      </c>
      <c r="C92" s="16" t="str">
        <v>Fuel Totals:</v>
      </c>
      <c r="D92" s="16" t="str">
        <v/>
      </c>
      <c r="E92" s="9" t="str">
        <v/>
      </c>
      <c r="F92" s="9" t="str">
        <v/>
      </c>
      <c r="G92" s="9" t="str">
        <v>TEU=&gt;</v>
      </c>
      <c r="H92" s="9">
        <v>13.39066236666152</v>
      </c>
      <c r="I92" s="9">
        <v>12747.910573061765</v>
      </c>
      <c r="J92" s="9" t="str">
        <v/>
      </c>
      <c r="K92" s="9">
        <v>648454.80000000005</v>
      </c>
      <c r="L92" s="74" t="str">
        <v/>
      </c>
      <c r="M92" s="9" t="str">
        <v/>
      </c>
      <c r="N92" s="9" t="str">
        <v/>
      </c>
      <c r="O92" s="80" t="str">
        <v/>
      </c>
      <c r="P92" s="9" t="str">
        <v/>
      </c>
      <c r="Q92" s="80" t="str">
        <v/>
      </c>
      <c r="R92" s="9" t="str">
        <v/>
      </c>
      <c r="S92" s="9" t="str">
        <v/>
      </c>
      <c r="T92" s="9" t="str">
        <v/>
      </c>
      <c r="U92" s="9" t="str">
        <v/>
      </c>
      <c r="V92" s="9" t="str">
        <v/>
      </c>
      <c r="W92" s="9" t="str">
        <v/>
      </c>
      <c r="X92" s="9" t="str">
        <v/>
      </c>
      <c r="Y92" s="80" t="str">
        <v/>
      </c>
      <c r="Z92" s="9" t="str">
        <v/>
      </c>
      <c r="AA92" s="9" t="str">
        <v/>
      </c>
      <c r="AB92" s="80" t="str">
        <v/>
      </c>
      <c r="AC92" s="9" t="str">
        <v/>
      </c>
      <c r="AD92" s="9" t="str">
        <v/>
      </c>
      <c r="AE92" s="9" t="str">
        <v/>
      </c>
      <c r="AF92" s="9" t="str">
        <v/>
      </c>
      <c r="AG92" s="9" t="str">
        <v/>
      </c>
      <c r="AH92" s="9" t="str">
        <v/>
      </c>
      <c r="AI92" s="9" t="str">
        <v/>
      </c>
      <c r="AJ92" s="9" t="str">
        <v/>
      </c>
      <c r="AK92" s="9" t="str">
        <v/>
      </c>
    </row>
    <row r="93" spans="1:40" hidden="1">
      <c r="A93" s="9" t="str">
        <v/>
      </c>
      <c r="B93" s="9" t="str">
        <v/>
      </c>
      <c r="C93" s="16" t="str">
        <v/>
      </c>
      <c r="D93" s="16" t="str">
        <v>All IC/Upgrade cargo volume:</v>
      </c>
      <c r="E93" s="9" t="str">
        <v/>
      </c>
      <c r="F93" s="9" t="str">
        <v/>
      </c>
      <c r="G93" s="9" t="str">
        <v>TEU=&gt;</v>
      </c>
      <c r="H93" s="9">
        <v>55.96468568258512</v>
      </c>
      <c r="I93" s="9">
        <v>53278.380769821029</v>
      </c>
      <c r="J93" s="9" t="str">
        <v/>
      </c>
      <c r="K93" s="9">
        <v>1167584.3</v>
      </c>
      <c r="L93" s="74" t="str">
        <v/>
      </c>
      <c r="M93" s="9" t="str">
        <v/>
      </c>
      <c r="N93" s="9" t="str">
        <v/>
      </c>
      <c r="O93" s="80" t="str">
        <v/>
      </c>
      <c r="P93" s="9" t="str">
        <v/>
      </c>
      <c r="Q93" s="80" t="str">
        <v/>
      </c>
      <c r="R93" s="9" t="str">
        <v/>
      </c>
      <c r="S93" s="9" t="str">
        <v/>
      </c>
      <c r="T93" s="9" t="str">
        <v/>
      </c>
      <c r="U93" s="9" t="str">
        <v/>
      </c>
      <c r="V93" s="9" t="str">
        <v/>
      </c>
      <c r="W93" s="9" t="str">
        <v/>
      </c>
      <c r="X93" s="9" t="str">
        <v/>
      </c>
      <c r="Y93" s="80" t="str">
        <v/>
      </c>
      <c r="Z93" s="9" t="str">
        <v/>
      </c>
      <c r="AA93" s="9" t="str">
        <v/>
      </c>
      <c r="AB93" s="80" t="str">
        <v/>
      </c>
      <c r="AC93" s="9" t="str">
        <v/>
      </c>
      <c r="AD93" s="9" t="str">
        <v/>
      </c>
      <c r="AE93" s="9" t="str">
        <v/>
      </c>
      <c r="AF93" s="9" t="str">
        <v/>
      </c>
      <c r="AG93" s="9" t="str">
        <v/>
      </c>
      <c r="AH93" s="9" t="str">
        <v/>
      </c>
      <c r="AI93" s="9" t="str">
        <v/>
      </c>
      <c r="AJ93" s="9" t="str">
        <v/>
      </c>
      <c r="AK93" s="9" t="str">
        <v/>
      </c>
    </row>
    <row r="94" spans="1:40">
      <c r="C94" s="16"/>
      <c r="D94" s="16"/>
      <c r="Z94" s="9"/>
    </row>
    <row r="95" spans="1:40">
      <c r="C95" s="16"/>
      <c r="D95" s="16"/>
      <c r="Z95" s="9"/>
    </row>
    <row r="96" spans="1:40">
      <c r="C96" s="16"/>
      <c r="D96" s="16"/>
      <c r="Z96" s="9"/>
    </row>
    <row r="97" spans="1:26">
      <c r="C97" s="16"/>
      <c r="D97" s="16"/>
      <c r="Z97" s="9"/>
    </row>
    <row r="98" spans="1:26">
      <c r="C98" s="16"/>
      <c r="D98" s="16"/>
      <c r="Z98" s="9"/>
    </row>
    <row r="99" spans="1:26">
      <c r="C99" s="16"/>
      <c r="D99" s="16"/>
      <c r="Z99" s="9"/>
    </row>
    <row r="100" spans="1:26">
      <c r="C100" s="16"/>
      <c r="D100" s="16"/>
      <c r="Z100" s="9"/>
    </row>
    <row r="101" spans="1:26">
      <c r="C101" s="16"/>
      <c r="D101" s="16"/>
      <c r="Z101" s="9"/>
    </row>
    <row r="102" spans="1:26">
      <c r="A102" s="2"/>
      <c r="B102" s="2"/>
      <c r="C102" s="16"/>
      <c r="D102" s="16"/>
      <c r="I102" s="75"/>
      <c r="J102" s="75"/>
      <c r="K102" s="75"/>
      <c r="L102" s="117"/>
      <c r="Z102" s="9"/>
    </row>
    <row r="103" spans="1:26">
      <c r="A103" s="2"/>
      <c r="B103" s="2"/>
      <c r="C103" s="16"/>
      <c r="D103" s="16"/>
      <c r="Z103" s="9"/>
    </row>
    <row r="104" spans="1:26">
      <c r="Z104" s="9"/>
    </row>
    <row r="105" spans="1:26">
      <c r="C105" s="16"/>
      <c r="D105" s="16"/>
      <c r="Z105" s="9"/>
    </row>
    <row r="106" spans="1:26">
      <c r="C106" s="16"/>
      <c r="D106" s="16"/>
      <c r="Z106" s="9"/>
    </row>
    <row r="107" spans="1:26">
      <c r="C107" s="16"/>
      <c r="D107" s="16"/>
      <c r="Z107" s="9"/>
    </row>
    <row r="108" spans="1:26">
      <c r="Z108" s="9"/>
    </row>
    <row r="109" spans="1:26">
      <c r="C109" s="16"/>
      <c r="D109" s="16"/>
      <c r="Z109" s="9"/>
    </row>
    <row r="110" spans="1:26">
      <c r="C110" s="16"/>
      <c r="D110" s="16"/>
      <c r="Z110" s="9"/>
    </row>
    <row r="111" spans="1:26">
      <c r="Z111" s="9"/>
    </row>
    <row r="112" spans="1:26">
      <c r="L112" s="118"/>
      <c r="Z112" s="9"/>
    </row>
    <row r="113" spans="1:26">
      <c r="D113" s="73"/>
      <c r="Z113" s="9"/>
    </row>
    <row r="114" spans="1:26" ht="15.75" thickBot="1">
      <c r="D114" s="73"/>
      <c r="Z114" s="9"/>
    </row>
    <row r="115" spans="1:26" ht="15.95" customHeight="1">
      <c r="A115" s="332"/>
      <c r="B115" s="333"/>
      <c r="C115" s="81" t="s">
        <v>393</v>
      </c>
      <c r="D115" s="82" t="s">
        <v>43</v>
      </c>
      <c r="Z115" s="9"/>
    </row>
    <row r="116" spans="1:26" ht="32.1" customHeight="1">
      <c r="A116" s="330" t="s">
        <v>394</v>
      </c>
      <c r="B116" s="331"/>
      <c r="C116" s="226">
        <f>SUBTOTAL(9,I2:I100)</f>
        <v>11173.701933773271</v>
      </c>
      <c r="D116" s="227">
        <f>SUBTOTAL(9,K2:K100)</f>
        <v>151220.4</v>
      </c>
      <c r="E116" s="94"/>
      <c r="Z116" s="9"/>
    </row>
    <row r="117" spans="1:26" ht="33" customHeight="1" thickBot="1">
      <c r="A117" s="328" t="s">
        <v>395</v>
      </c>
      <c r="B117" s="329"/>
      <c r="C117" s="228">
        <f>SUMIFS(volume,pole_date,"&gt;="&amp;$A$120,pole_date,"&lt;="&amp;$B$120)</f>
        <v>11173.701933773271</v>
      </c>
      <c r="D117" s="229">
        <f>SUMIFS(weight_,pole_date,"&gt;="&amp;A$120,pole_date,"&lt;="&amp;$B$120)</f>
        <v>151220.4</v>
      </c>
      <c r="J117" s="94"/>
      <c r="U117" s="94"/>
      <c r="Z117" s="9"/>
    </row>
    <row r="118" spans="1:26" ht="15.75" thickBot="1">
      <c r="D118" s="73"/>
      <c r="Z118" s="9"/>
    </row>
    <row r="119" spans="1:26">
      <c r="A119" s="123" t="s">
        <v>396</v>
      </c>
      <c r="B119" s="81" t="s">
        <v>397</v>
      </c>
      <c r="C119" s="81"/>
      <c r="D119" s="82"/>
      <c r="Z119" s="9"/>
    </row>
    <row r="120" spans="1:26">
      <c r="A120" s="121">
        <f>'ICU_cargo MASTER INPUT SHEET'!A128</f>
        <v>44866</v>
      </c>
      <c r="B120" s="122">
        <f>'ICU_cargo MASTER INPUT SHEET'!B128</f>
        <v>44972</v>
      </c>
      <c r="D120" s="89"/>
      <c r="Z120" s="9"/>
    </row>
    <row r="121" spans="1:26" ht="15.75" thickBot="1">
      <c r="A121" s="328"/>
      <c r="B121" s="329"/>
      <c r="C121" s="90"/>
      <c r="D121" s="91"/>
      <c r="Z121" s="9"/>
    </row>
    <row r="122" spans="1:26">
      <c r="Z122" s="9"/>
    </row>
    <row r="123" spans="1:26">
      <c r="Z123" s="9"/>
    </row>
    <row r="124" spans="1:26" ht="15.75">
      <c r="A124" s="113"/>
      <c r="B124" s="113"/>
      <c r="C124" s="112"/>
      <c r="D124" s="112"/>
      <c r="Z124" s="9"/>
    </row>
    <row r="125" spans="1:26" ht="15.75">
      <c r="A125" s="113"/>
      <c r="B125" s="113"/>
      <c r="C125" s="112"/>
      <c r="D125" s="112"/>
      <c r="Z125" s="9"/>
    </row>
    <row r="126" spans="1:26" ht="15.75">
      <c r="A126" s="113"/>
      <c r="B126" s="113"/>
      <c r="C126" s="112"/>
      <c r="D126" s="112"/>
      <c r="Z126" s="9"/>
    </row>
    <row r="127" spans="1:26" ht="15.75">
      <c r="A127" s="113"/>
      <c r="B127" s="113"/>
      <c r="C127" s="112"/>
      <c r="D127" s="112"/>
      <c r="Z127" s="9"/>
    </row>
    <row r="128" spans="1:26">
      <c r="Z128" s="9"/>
    </row>
    <row r="129" spans="26:26">
      <c r="Z129" s="9"/>
    </row>
    <row r="130" spans="26:26">
      <c r="Z130" s="9"/>
    </row>
    <row r="131" spans="26:26">
      <c r="Z131" s="9"/>
    </row>
    <row r="132" spans="26:26">
      <c r="Z132" s="9"/>
    </row>
    <row r="133" spans="26:26">
      <c r="Z133" s="9"/>
    </row>
    <row r="134" spans="26:26">
      <c r="Z134" s="9"/>
    </row>
    <row r="135" spans="26:26">
      <c r="Z135" s="9"/>
    </row>
    <row r="136" spans="26:26">
      <c r="Z136" s="9"/>
    </row>
    <row r="137" spans="26:26">
      <c r="Z137" s="9"/>
    </row>
    <row r="138" spans="26:26">
      <c r="Z138" s="9"/>
    </row>
    <row r="139" spans="26:26">
      <c r="Z139" s="9"/>
    </row>
    <row r="140" spans="26:26">
      <c r="Z140" s="9"/>
    </row>
    <row r="141" spans="26:26">
      <c r="Z141" s="9"/>
    </row>
    <row r="142" spans="26:26">
      <c r="Z142" s="9"/>
    </row>
    <row r="143" spans="26:26">
      <c r="Z143" s="9"/>
    </row>
    <row r="144" spans="26:26">
      <c r="Z144" s="9"/>
    </row>
    <row r="145" spans="26:26">
      <c r="Z145" s="9"/>
    </row>
    <row r="146" spans="26:26">
      <c r="Z146" s="9"/>
    </row>
    <row r="147" spans="26:26">
      <c r="Z147" s="9"/>
    </row>
    <row r="148" spans="26:26">
      <c r="Z148" s="9"/>
    </row>
    <row r="149" spans="26:26">
      <c r="Z149" s="9"/>
    </row>
    <row r="150" spans="26:26">
      <c r="Z150" s="9"/>
    </row>
    <row r="151" spans="26:26">
      <c r="Z151" s="9"/>
    </row>
    <row r="152" spans="26:26">
      <c r="Z152" s="9"/>
    </row>
    <row r="153" spans="26:26">
      <c r="Z153" s="9"/>
    </row>
    <row r="154" spans="26:26">
      <c r="Z154" s="9"/>
    </row>
    <row r="155" spans="26:26">
      <c r="Z155" s="9"/>
    </row>
    <row r="156" spans="26:26">
      <c r="Z156" s="9"/>
    </row>
    <row r="157" spans="26:26">
      <c r="Z157" s="9"/>
    </row>
    <row r="158" spans="26:26">
      <c r="Z158" s="9"/>
    </row>
    <row r="159" spans="26:26">
      <c r="Z159" s="9"/>
    </row>
    <row r="160" spans="26:26">
      <c r="Z160" s="9"/>
    </row>
    <row r="161" spans="26:26">
      <c r="Z161" s="9"/>
    </row>
    <row r="162" spans="26:26">
      <c r="Z162" s="9"/>
    </row>
    <row r="163" spans="26:26">
      <c r="Z163" s="9"/>
    </row>
    <row r="164" spans="26:26">
      <c r="Z164" s="9"/>
    </row>
    <row r="165" spans="26:26">
      <c r="Z165" s="9"/>
    </row>
    <row r="166" spans="26:26">
      <c r="Z166" s="9"/>
    </row>
    <row r="167" spans="26:26">
      <c r="Z167" s="9"/>
    </row>
    <row r="168" spans="26:26">
      <c r="Z168" s="9"/>
    </row>
    <row r="169" spans="26:26">
      <c r="Z169" s="9"/>
    </row>
    <row r="170" spans="26:26">
      <c r="Z170" s="9"/>
    </row>
    <row r="171" spans="26:26">
      <c r="Z171" s="9"/>
    </row>
    <row r="172" spans="26:26">
      <c r="Z172" s="9"/>
    </row>
    <row r="173" spans="26:26">
      <c r="Z173" s="9"/>
    </row>
    <row r="174" spans="26:26">
      <c r="Z174" s="9"/>
    </row>
    <row r="175" spans="26:26">
      <c r="Z175" s="9"/>
    </row>
    <row r="176" spans="26:26">
      <c r="Z176" s="9"/>
    </row>
    <row r="177" spans="26:26">
      <c r="Z177" s="9"/>
    </row>
    <row r="178" spans="26:26">
      <c r="Z178" s="9"/>
    </row>
    <row r="179" spans="26:26">
      <c r="Z179" s="9"/>
    </row>
    <row r="180" spans="26:26">
      <c r="Z180" s="9"/>
    </row>
    <row r="181" spans="26:26">
      <c r="Z181" s="9"/>
    </row>
    <row r="182" spans="26:26">
      <c r="Z182" s="9"/>
    </row>
    <row r="183" spans="26:26">
      <c r="Z183" s="9"/>
    </row>
    <row r="184" spans="26:26">
      <c r="Z184" s="9"/>
    </row>
    <row r="185" spans="26:26">
      <c r="Z185" s="9"/>
    </row>
    <row r="186" spans="26:26">
      <c r="Z186" s="9"/>
    </row>
    <row r="187" spans="26:26">
      <c r="Z187" s="9"/>
    </row>
    <row r="188" spans="26:26">
      <c r="Z188" s="9"/>
    </row>
    <row r="189" spans="26:26">
      <c r="Z189" s="9"/>
    </row>
    <row r="190" spans="26:26">
      <c r="Z190" s="9"/>
    </row>
    <row r="191" spans="26:26">
      <c r="Z191" s="9"/>
    </row>
    <row r="192" spans="26:26">
      <c r="Z192" s="9"/>
    </row>
    <row r="193" spans="26:26">
      <c r="Z193" s="9"/>
    </row>
    <row r="194" spans="26:26">
      <c r="Z194" s="9"/>
    </row>
    <row r="195" spans="26:26">
      <c r="Z195" s="9"/>
    </row>
    <row r="196" spans="26:26">
      <c r="Z196" s="9"/>
    </row>
    <row r="197" spans="26:26">
      <c r="Z197" s="9"/>
    </row>
    <row r="198" spans="26:26">
      <c r="Z198" s="9"/>
    </row>
    <row r="199" spans="26:26">
      <c r="Z199" s="9"/>
    </row>
    <row r="200" spans="26:26">
      <c r="Z200" s="9"/>
    </row>
    <row r="201" spans="26:26">
      <c r="Z201" s="9"/>
    </row>
    <row r="202" spans="26:26">
      <c r="Z202" s="9"/>
    </row>
    <row r="203" spans="26:26">
      <c r="Z203" s="9"/>
    </row>
    <row r="204" spans="26:26">
      <c r="Z204" s="9"/>
    </row>
    <row r="205" spans="26:26">
      <c r="Z205" s="9"/>
    </row>
    <row r="206" spans="26:26">
      <c r="Z206" s="9"/>
    </row>
    <row r="207" spans="26:26">
      <c r="Z207" s="9"/>
    </row>
    <row r="208" spans="26:26">
      <c r="Z208" s="9"/>
    </row>
    <row r="209" spans="26:26">
      <c r="Z209" s="9"/>
    </row>
    <row r="210" spans="26:26">
      <c r="Z210" s="9"/>
    </row>
    <row r="211" spans="26:26">
      <c r="Z211" s="9"/>
    </row>
    <row r="212" spans="26:26">
      <c r="Z212" s="9"/>
    </row>
    <row r="213" spans="26:26">
      <c r="Z213" s="9"/>
    </row>
    <row r="214" spans="26:26">
      <c r="Z214" s="9"/>
    </row>
    <row r="215" spans="26:26">
      <c r="Z215" s="9"/>
    </row>
    <row r="216" spans="26:26">
      <c r="Z216" s="9"/>
    </row>
    <row r="217" spans="26:26">
      <c r="Z217" s="9"/>
    </row>
    <row r="218" spans="26:26">
      <c r="Z218" s="9"/>
    </row>
    <row r="219" spans="26:26">
      <c r="Z219" s="9"/>
    </row>
    <row r="220" spans="26:26">
      <c r="Z220" s="9"/>
    </row>
    <row r="221" spans="26:26">
      <c r="Z221" s="9"/>
    </row>
    <row r="222" spans="26:26">
      <c r="Z222" s="9"/>
    </row>
    <row r="223" spans="26:26">
      <c r="Z223" s="9"/>
    </row>
    <row r="224" spans="26:26">
      <c r="Z224" s="9"/>
    </row>
    <row r="225" spans="26:26">
      <c r="Z225" s="9"/>
    </row>
    <row r="226" spans="26:26">
      <c r="Z226" s="9"/>
    </row>
    <row r="227" spans="26:26">
      <c r="Z227" s="9"/>
    </row>
    <row r="228" spans="26:26">
      <c r="Z228" s="9"/>
    </row>
    <row r="229" spans="26:26">
      <c r="Z229" s="9"/>
    </row>
    <row r="230" spans="26:26">
      <c r="Z230" s="9"/>
    </row>
    <row r="231" spans="26:26">
      <c r="Z231" s="9"/>
    </row>
    <row r="232" spans="26:26">
      <c r="Z232" s="9"/>
    </row>
    <row r="233" spans="26:26">
      <c r="Z233" s="9"/>
    </row>
    <row r="234" spans="26:26">
      <c r="Z234" s="9"/>
    </row>
    <row r="235" spans="26:26">
      <c r="Z235" s="9"/>
    </row>
    <row r="236" spans="26:26">
      <c r="Z236" s="9"/>
    </row>
    <row r="237" spans="26:26">
      <c r="Z237" s="9"/>
    </row>
    <row r="238" spans="26:26">
      <c r="Z238" s="9"/>
    </row>
    <row r="239" spans="26:26">
      <c r="Z239" s="9"/>
    </row>
    <row r="240" spans="26:26">
      <c r="Z240" s="9"/>
    </row>
    <row r="241" spans="26:26">
      <c r="Z241" s="9"/>
    </row>
    <row r="242" spans="26:26">
      <c r="Z242" s="9"/>
    </row>
    <row r="243" spans="26:26">
      <c r="Z243" s="9"/>
    </row>
    <row r="244" spans="26:26">
      <c r="Z244" s="9"/>
    </row>
    <row r="245" spans="26:26">
      <c r="Z245" s="9"/>
    </row>
    <row r="246" spans="26:26">
      <c r="Z246" s="9"/>
    </row>
    <row r="247" spans="26:26">
      <c r="Z247" s="9"/>
    </row>
    <row r="248" spans="26:26">
      <c r="Z248" s="9"/>
    </row>
    <row r="249" spans="26:26">
      <c r="Z249" s="9"/>
    </row>
    <row r="250" spans="26:26">
      <c r="Z250" s="9"/>
    </row>
    <row r="251" spans="26:26">
      <c r="Z251" s="9"/>
    </row>
    <row r="252" spans="26:26">
      <c r="Z252" s="9"/>
    </row>
    <row r="253" spans="26:26">
      <c r="Z253" s="9"/>
    </row>
    <row r="254" spans="26:26">
      <c r="Z254" s="9"/>
    </row>
    <row r="255" spans="26:26">
      <c r="Z255" s="9"/>
    </row>
    <row r="256" spans="26:26">
      <c r="Z256" s="9"/>
    </row>
    <row r="257" spans="26:26">
      <c r="Z257" s="9"/>
    </row>
    <row r="258" spans="26:26">
      <c r="Z258" s="9"/>
    </row>
    <row r="259" spans="26:26">
      <c r="Z259" s="9"/>
    </row>
    <row r="260" spans="26:26">
      <c r="Z260" s="9"/>
    </row>
    <row r="261" spans="26:26">
      <c r="Z261" s="9"/>
    </row>
    <row r="262" spans="26:26">
      <c r="Z262" s="9"/>
    </row>
    <row r="263" spans="26:26">
      <c r="Z263" s="9"/>
    </row>
    <row r="264" spans="26:26">
      <c r="Z264" s="9"/>
    </row>
    <row r="265" spans="26:26">
      <c r="Z265" s="9"/>
    </row>
    <row r="266" spans="26:26">
      <c r="Z266" s="9"/>
    </row>
    <row r="267" spans="26:26">
      <c r="Z267" s="9"/>
    </row>
    <row r="268" spans="26:26">
      <c r="Z268" s="9"/>
    </row>
    <row r="269" spans="26:26">
      <c r="Z269" s="9"/>
    </row>
    <row r="270" spans="26:26">
      <c r="Z270" s="9"/>
    </row>
    <row r="271" spans="26:26">
      <c r="Z271" s="9"/>
    </row>
    <row r="272" spans="26:26">
      <c r="Z272" s="9"/>
    </row>
    <row r="273" spans="26:26">
      <c r="Z273" s="9"/>
    </row>
    <row r="274" spans="26:26">
      <c r="Z274" s="9"/>
    </row>
    <row r="275" spans="26:26">
      <c r="Z275" s="9"/>
    </row>
    <row r="276" spans="26:26">
      <c r="Z276" s="9"/>
    </row>
    <row r="277" spans="26:26">
      <c r="Z277" s="9"/>
    </row>
    <row r="278" spans="26:26">
      <c r="Z278" s="9"/>
    </row>
    <row r="279" spans="26:26">
      <c r="Z279" s="9"/>
    </row>
    <row r="280" spans="26:26">
      <c r="Z280" s="9"/>
    </row>
    <row r="281" spans="26:26">
      <c r="Z281" s="9"/>
    </row>
    <row r="282" spans="26:26">
      <c r="Z282" s="9"/>
    </row>
    <row r="283" spans="26:26">
      <c r="Z283" s="9"/>
    </row>
    <row r="284" spans="26:26">
      <c r="Z284" s="9"/>
    </row>
    <row r="285" spans="26:26">
      <c r="Z285" s="9"/>
    </row>
    <row r="286" spans="26:26">
      <c r="Z286" s="9"/>
    </row>
    <row r="287" spans="26:26">
      <c r="Z287" s="9"/>
    </row>
    <row r="288" spans="26:26">
      <c r="Z288" s="9"/>
    </row>
    <row r="289" spans="26:26">
      <c r="Z289" s="9"/>
    </row>
    <row r="290" spans="26:26">
      <c r="Z290" s="9"/>
    </row>
    <row r="291" spans="26:26">
      <c r="Z291" s="9"/>
    </row>
    <row r="292" spans="26:26">
      <c r="Z292" s="9"/>
    </row>
    <row r="293" spans="26:26">
      <c r="Z293" s="9"/>
    </row>
    <row r="294" spans="26:26">
      <c r="Z294" s="9"/>
    </row>
    <row r="295" spans="26:26">
      <c r="Z295" s="9"/>
    </row>
    <row r="296" spans="26:26">
      <c r="Z296" s="9"/>
    </row>
    <row r="297" spans="26:26">
      <c r="Z297" s="9"/>
    </row>
    <row r="298" spans="26:26">
      <c r="Z298" s="9"/>
    </row>
    <row r="299" spans="26:26">
      <c r="Z299" s="9"/>
    </row>
    <row r="300" spans="26:26">
      <c r="Z300" s="9"/>
    </row>
    <row r="301" spans="26:26">
      <c r="Z301" s="9"/>
    </row>
    <row r="302" spans="26:26">
      <c r="Z302" s="9"/>
    </row>
    <row r="303" spans="26:26">
      <c r="Z303" s="9"/>
    </row>
    <row r="304" spans="26:26">
      <c r="Z304" s="9"/>
    </row>
    <row r="305" spans="26:26">
      <c r="Z305" s="9"/>
    </row>
    <row r="306" spans="26:26">
      <c r="Z306" s="9"/>
    </row>
    <row r="307" spans="26:26">
      <c r="Z307" s="9"/>
    </row>
    <row r="308" spans="26:26">
      <c r="Z308" s="9"/>
    </row>
    <row r="309" spans="26:26">
      <c r="Z309" s="9"/>
    </row>
    <row r="310" spans="26:26">
      <c r="Z310" s="9"/>
    </row>
    <row r="311" spans="26:26">
      <c r="Z311" s="9"/>
    </row>
    <row r="312" spans="26:26">
      <c r="Z312" s="9"/>
    </row>
    <row r="313" spans="26:26">
      <c r="Z313" s="9"/>
    </row>
    <row r="314" spans="26:26">
      <c r="Z314" s="9"/>
    </row>
    <row r="315" spans="26:26">
      <c r="Z315" s="9"/>
    </row>
    <row r="316" spans="26:26">
      <c r="Z316" s="9"/>
    </row>
    <row r="317" spans="26:26">
      <c r="Z317" s="9"/>
    </row>
    <row r="318" spans="26:26">
      <c r="Z318" s="9"/>
    </row>
    <row r="319" spans="26:26">
      <c r="Z319" s="9"/>
    </row>
    <row r="320" spans="26:26">
      <c r="Z320" s="9"/>
    </row>
    <row r="321" spans="26:26">
      <c r="Z321" s="9"/>
    </row>
    <row r="322" spans="26:26">
      <c r="Z322" s="9"/>
    </row>
    <row r="323" spans="26:26">
      <c r="Z323" s="9"/>
    </row>
    <row r="324" spans="26:26">
      <c r="Z324" s="9"/>
    </row>
    <row r="325" spans="26:26">
      <c r="Z325" s="9"/>
    </row>
    <row r="326" spans="26:26">
      <c r="Z326" s="9"/>
    </row>
    <row r="327" spans="26:26">
      <c r="Z327" s="9"/>
    </row>
    <row r="328" spans="26:26">
      <c r="Z328" s="9"/>
    </row>
    <row r="329" spans="26:26">
      <c r="Z329" s="9"/>
    </row>
    <row r="330" spans="26:26">
      <c r="Z330" s="9"/>
    </row>
    <row r="331" spans="26:26">
      <c r="Z331" s="9"/>
    </row>
    <row r="332" spans="26:26">
      <c r="Z332" s="9"/>
    </row>
    <row r="333" spans="26:26">
      <c r="Z333" s="9"/>
    </row>
    <row r="334" spans="26:26">
      <c r="Z334" s="9"/>
    </row>
    <row r="335" spans="26:26">
      <c r="Z335" s="9"/>
    </row>
    <row r="336" spans="26:26">
      <c r="Z336" s="9"/>
    </row>
    <row r="337" spans="26:26">
      <c r="Z337" s="9"/>
    </row>
    <row r="338" spans="26:26">
      <c r="Z338" s="9"/>
    </row>
    <row r="339" spans="26:26">
      <c r="Z339" s="9"/>
    </row>
    <row r="340" spans="26:26">
      <c r="Z340" s="9"/>
    </row>
    <row r="341" spans="26:26">
      <c r="Z341" s="9"/>
    </row>
    <row r="342" spans="26:26">
      <c r="Z342" s="9"/>
    </row>
    <row r="343" spans="26:26">
      <c r="Z343" s="9"/>
    </row>
    <row r="344" spans="26:26">
      <c r="Z344" s="9"/>
    </row>
    <row r="345" spans="26:26">
      <c r="Z345" s="9"/>
    </row>
    <row r="346" spans="26:26">
      <c r="Z346" s="9"/>
    </row>
    <row r="347" spans="26:26">
      <c r="Z347" s="9"/>
    </row>
    <row r="348" spans="26:26">
      <c r="Z348" s="9"/>
    </row>
    <row r="349" spans="26:26">
      <c r="Z349" s="9"/>
    </row>
    <row r="350" spans="26:26">
      <c r="Z350" s="9"/>
    </row>
    <row r="351" spans="26:26">
      <c r="Z351" s="9"/>
    </row>
    <row r="352" spans="26:26">
      <c r="Z352" s="9"/>
    </row>
    <row r="353" spans="26:26">
      <c r="Z353" s="9"/>
    </row>
  </sheetData>
  <sheetProtection sheet="1" objects="1" scenarios="1" formatCells="0" formatColumns="0" formatRows="0" sort="0" autoFilter="0"/>
  <autoFilter ref="A1:AN93">
    <filterColumn colId="27">
      <filters>
        <dateGroupItem year="2023" month="1" dateTimeGrouping="month"/>
        <dateGroupItem year="2023" month="2" dateTimeGrouping="month"/>
        <dateGroupItem year="2022" dateTimeGrouping="year"/>
      </filters>
    </filterColumn>
  </autoFilter>
  <mergeCells count="4">
    <mergeCell ref="A116:B116"/>
    <mergeCell ref="A117:B117"/>
    <mergeCell ref="A121:B121"/>
    <mergeCell ref="A115:B115"/>
  </mergeCells>
  <conditionalFormatting sqref="D116">
    <cfRule type="cellIs" dxfId="22" priority="4" operator="equal">
      <formula>$D$117</formula>
    </cfRule>
  </conditionalFormatting>
  <conditionalFormatting sqref="D117">
    <cfRule type="cellIs" dxfId="21" priority="3" operator="equal">
      <formula>$D$116</formula>
    </cfRule>
  </conditionalFormatting>
  <conditionalFormatting sqref="C116">
    <cfRule type="cellIs" dxfId="20" priority="2" operator="equal">
      <formula>$C$117</formula>
    </cfRule>
  </conditionalFormatting>
  <conditionalFormatting sqref="C117">
    <cfRule type="cellIs" dxfId="19" priority="1" operator="equal">
      <formula>$C$116</formula>
    </cfRule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AN353"/>
  <sheetViews>
    <sheetView workbookViewId="0">
      <selection activeCell="A27" sqref="A27"/>
    </sheetView>
  </sheetViews>
  <sheetFormatPr defaultColWidth="9.140625" defaultRowHeight="14.25"/>
  <cols>
    <col min="1" max="2" width="12.85546875" style="256" customWidth="1"/>
    <col min="3" max="3" width="28" style="303" customWidth="1"/>
    <col min="4" max="4" width="73.7109375" style="303" customWidth="1"/>
    <col min="5" max="7" width="12" style="256" customWidth="1"/>
    <col min="8" max="8" width="10.140625" style="256" customWidth="1"/>
    <col min="9" max="10" width="8.7109375" style="256" customWidth="1"/>
    <col min="11" max="11" width="10" style="256" customWidth="1"/>
    <col min="12" max="12" width="16.28515625" style="298" customWidth="1"/>
    <col min="13" max="13" width="12.7109375" style="256" customWidth="1"/>
    <col min="14" max="14" width="17.140625" style="256" customWidth="1"/>
    <col min="15" max="15" width="17.140625" style="299" customWidth="1"/>
    <col min="16" max="16" width="17.7109375" style="256" customWidth="1"/>
    <col min="17" max="17" width="16.7109375" style="299" customWidth="1"/>
    <col min="18" max="18" width="16.7109375" style="256" customWidth="1"/>
    <col min="19" max="19" width="17.7109375" style="256" customWidth="1"/>
    <col min="20" max="21" width="16.7109375" style="256" customWidth="1"/>
    <col min="22" max="22" width="17.7109375" style="256" customWidth="1"/>
    <col min="23" max="24" width="16.7109375" style="256" customWidth="1"/>
    <col min="25" max="25" width="18.85546875" style="299" customWidth="1"/>
    <col min="26" max="26" width="19.7109375" style="317" customWidth="1"/>
    <col min="27" max="27" width="16.42578125" style="256" customWidth="1"/>
    <col min="28" max="28" width="16.42578125" style="299" customWidth="1"/>
    <col min="29" max="32" width="16.42578125" style="256" customWidth="1"/>
    <col min="33" max="33" width="16.42578125" style="299" customWidth="1"/>
    <col min="34" max="34" width="16.42578125" style="256" customWidth="1"/>
    <col min="35" max="35" width="16.42578125" style="299" customWidth="1"/>
    <col min="36" max="36" width="66.85546875" style="256" customWidth="1"/>
    <col min="37" max="37" width="60.7109375" style="256" customWidth="1"/>
    <col min="38" max="16384" width="9.140625" style="256"/>
  </cols>
  <sheetData>
    <row r="1" spans="1:40" ht="94.5">
      <c r="A1" s="249" t="str" cm="1">
        <f t="array" ref="A1:AK93">IF(ISBLANK('ICU_cargo MASTER INPUT SHEET'!A1:AK93),"",'ICU_cargo MASTER INPUT SHEET'!A1:AK93)</f>
        <v>Cargo Item  respective WBS Level</v>
      </c>
      <c r="B1" s="249" t="str">
        <v>Work Package</v>
      </c>
      <c r="C1" s="250" t="str">
        <v>Item Description</v>
      </c>
      <c r="D1" s="250" t="str">
        <v>Contents &amp; Comments</v>
      </c>
      <c r="E1" s="249" t="str">
        <v>Length (in)</v>
      </c>
      <c r="F1" s="249" t="str">
        <v>Width (in)</v>
      </c>
      <c r="G1" s="249" t="str">
        <v>Height (in)</v>
      </c>
      <c r="H1" s="249" t="str">
        <v>Quantity</v>
      </c>
      <c r="I1" s="249" t="str">
        <v xml:space="preserve"> Cubic feet</v>
      </c>
      <c r="J1" s="249" t="str">
        <v>Unit weight (lbs)</v>
      </c>
      <c r="K1" s="249" t="str">
        <v>Total Weight (lbs) = quantity x unit weight</v>
      </c>
      <c r="L1" s="249" t="str">
        <v>Basis of Estimate</v>
      </c>
      <c r="M1" s="249" t="str">
        <v>Special Handling?</v>
      </c>
      <c r="N1" s="249" t="str">
        <v xml:space="preserve">Owner/Guardian institution </v>
      </c>
      <c r="O1" s="251" t="str">
        <v xml:space="preserve">Date of expected  or actual  completion </v>
      </c>
      <c r="P1" s="252" t="str">
        <v>Expected Route:  Owner - PTH or CHC</v>
      </c>
      <c r="Q1" s="253" t="str">
        <v xml:space="preserve">Date of expected or actual shipment </v>
      </c>
      <c r="R1" s="252" t="str">
        <v>Recommended Transportation Option</v>
      </c>
      <c r="S1" s="254" t="str">
        <v>Expected Route: PTH - MCM or CHC</v>
      </c>
      <c r="T1" s="254" t="str">
        <v xml:space="preserve">Date of expected or actual shipment </v>
      </c>
      <c r="U1" s="254" t="str">
        <v>Recommended Transportation Option</v>
      </c>
      <c r="V1" s="255" t="str">
        <v>Expected Route: CHC - MCM</v>
      </c>
      <c r="W1" s="255" t="str">
        <v xml:space="preserve">Date of expected or actual shipment </v>
      </c>
      <c r="X1" s="255" t="str">
        <v>Recommended Transportation Option</v>
      </c>
      <c r="Y1" s="251" t="str">
        <v>Date Item expected or arrived to MCM</v>
      </c>
      <c r="Z1" s="249" t="str">
        <v xml:space="preserve">Date of (planned) or actual shipment to SPA </v>
      </c>
      <c r="AA1" s="249" t="str">
        <v>Recommended LC-130 or SPOT</v>
      </c>
      <c r="AB1" s="251" t="str">
        <v>Date/Month for Items needed at South Pole</v>
      </c>
      <c r="AC1" s="249" t="str">
        <v>Critical Path</v>
      </c>
      <c r="AD1" s="249" t="str">
        <v>Intercontinental shipping</v>
      </c>
      <c r="AE1" s="249" t="str">
        <v>Intracontinental shipping</v>
      </c>
      <c r="AF1" s="249" t="str">
        <v>Validator 1
(SME)</v>
      </c>
      <c r="AG1" s="251" t="str">
        <v>Validation Date</v>
      </c>
      <c r="AH1" s="249" t="str">
        <v>Validator 2
(Logistics)</v>
      </c>
      <c r="AI1" s="251" t="str">
        <v>Validation Date</v>
      </c>
      <c r="AJ1" s="249" t="str">
        <v>Notes</v>
      </c>
      <c r="AK1" s="249" t="str">
        <v/>
      </c>
    </row>
    <row r="2" spans="1:40" s="9" customFormat="1" ht="31.5" hidden="1">
      <c r="A2" s="10">
        <v>1.2</v>
      </c>
      <c r="B2" s="50" t="str">
        <v/>
      </c>
      <c r="C2" s="14" t="str">
        <v>Gen 1 - housed in 20' container</v>
      </c>
      <c r="D2" s="3" t="str">
        <v>Power generation unit 1 housed in 20' shipping container</v>
      </c>
      <c r="E2" s="4">
        <v>240</v>
      </c>
      <c r="F2" s="4">
        <v>96</v>
      </c>
      <c r="G2" s="4">
        <v>102</v>
      </c>
      <c r="H2" s="4">
        <v>1</v>
      </c>
      <c r="I2" s="4">
        <v>1360</v>
      </c>
      <c r="J2" s="4">
        <v>22000</v>
      </c>
      <c r="K2" s="4">
        <v>22000</v>
      </c>
      <c r="L2" s="4" t="str">
        <v>actual</v>
      </c>
      <c r="M2" s="4" t="str">
        <v/>
      </c>
      <c r="N2" s="163" t="str">
        <v xml:space="preserve"> U. Wisc. Madison</v>
      </c>
      <c r="O2" s="156" t="str">
        <v/>
      </c>
      <c r="P2" s="151" t="str">
        <v>In McMurdo</v>
      </c>
      <c r="Q2" s="169" t="str">
        <v>-</v>
      </c>
      <c r="R2" s="151" t="str">
        <v>-</v>
      </c>
      <c r="S2" s="152" t="str">
        <v>In McMurdo</v>
      </c>
      <c r="T2" s="153" t="str">
        <v>-</v>
      </c>
      <c r="U2" s="153" t="str">
        <v>-</v>
      </c>
      <c r="V2" s="154" t="str">
        <v>In McMurdo</v>
      </c>
      <c r="W2" s="155" t="str">
        <v>-</v>
      </c>
      <c r="X2" s="155" t="str">
        <v>-</v>
      </c>
      <c r="Y2" s="92" t="str">
        <v>In McMurdo</v>
      </c>
      <c r="Z2" s="157" t="str">
        <v/>
      </c>
      <c r="AA2" s="147" t="str">
        <v>SPoT</v>
      </c>
      <c r="AB2" s="156">
        <v>45261</v>
      </c>
      <c r="AC2" s="147" t="str">
        <v>Yes</v>
      </c>
      <c r="AD2" s="147" t="str">
        <v>In McMurdo</v>
      </c>
      <c r="AE2" s="147" t="str">
        <v>FY24 intra</v>
      </c>
      <c r="AF2" s="147" t="str">
        <v>D. Gibson</v>
      </c>
      <c r="AG2" s="147">
        <v>44475</v>
      </c>
      <c r="AH2" s="147" t="str">
        <v>I. McEwen</v>
      </c>
      <c r="AI2" s="147">
        <v>44475</v>
      </c>
      <c r="AJ2" s="10" t="str">
        <v>Will require crane for onload/offload  - use belly band to support container sidewalls during lift.</v>
      </c>
      <c r="AK2" s="147" t="str">
        <v/>
      </c>
    </row>
    <row r="3" spans="1:40" s="9" customFormat="1" ht="47.25" hidden="1">
      <c r="A3" s="10">
        <v>1.2</v>
      </c>
      <c r="B3" s="50" t="str">
        <v/>
      </c>
      <c r="C3" s="14" t="str">
        <v>Gen 2 - housed in 20' container</v>
      </c>
      <c r="D3" s="3" t="str">
        <v>Power generation unit 2 housed in 20' shipping container</v>
      </c>
      <c r="E3" s="4">
        <v>240</v>
      </c>
      <c r="F3" s="4">
        <v>96</v>
      </c>
      <c r="G3" s="4">
        <v>102</v>
      </c>
      <c r="H3" s="4">
        <v>1</v>
      </c>
      <c r="I3" s="4">
        <v>1360</v>
      </c>
      <c r="J3" s="4">
        <v>22000</v>
      </c>
      <c r="K3" s="4">
        <v>22000</v>
      </c>
      <c r="L3" s="4" t="str">
        <v>actual</v>
      </c>
      <c r="M3" s="4" t="str">
        <v/>
      </c>
      <c r="N3" s="163" t="str">
        <v xml:space="preserve"> U. Wisc. Madison</v>
      </c>
      <c r="O3" s="156" t="str">
        <v/>
      </c>
      <c r="P3" s="151" t="str">
        <v>In McMurdo</v>
      </c>
      <c r="Q3" s="169" t="str">
        <v>-</v>
      </c>
      <c r="R3" s="151" t="str">
        <v>-</v>
      </c>
      <c r="S3" s="152" t="str">
        <v>In McMurdo</v>
      </c>
      <c r="T3" s="153" t="str">
        <v>-</v>
      </c>
      <c r="U3" s="153" t="str">
        <v>-</v>
      </c>
      <c r="V3" s="154" t="str">
        <v>In McMurdo</v>
      </c>
      <c r="W3" s="155" t="str">
        <v>-</v>
      </c>
      <c r="X3" s="155" t="str">
        <v>-</v>
      </c>
      <c r="Y3" s="92" t="str">
        <v>In McMurdo</v>
      </c>
      <c r="Z3" s="157" t="str">
        <v/>
      </c>
      <c r="AA3" s="147" t="str">
        <v>SPoT</v>
      </c>
      <c r="AB3" s="156">
        <v>44927</v>
      </c>
      <c r="AC3" s="147" t="str">
        <v>Yes</v>
      </c>
      <c r="AD3" s="147" t="str">
        <v>In McMurdo</v>
      </c>
      <c r="AE3" s="147" t="str">
        <v>FY23 intra</v>
      </c>
      <c r="AF3" s="147" t="str">
        <v>D. Gibson</v>
      </c>
      <c r="AG3" s="147">
        <v>44475</v>
      </c>
      <c r="AH3" s="147" t="str">
        <v>I. McEwen</v>
      </c>
      <c r="AI3" s="147">
        <v>44475</v>
      </c>
      <c r="AJ3" s="10" t="str">
        <v>Gens 2 &amp; 3 need to be tranferred from ISO2 sleds that are limited to use on improved surfaces only. Will require crane for onload/offload  - use belly band to support container sidewalls during lift.</v>
      </c>
      <c r="AK3" s="10" t="str">
        <v/>
      </c>
    </row>
    <row r="4" spans="1:40" s="9" customFormat="1" ht="42.95" hidden="1" customHeight="1">
      <c r="A4" s="25">
        <v>1.2</v>
      </c>
      <c r="B4" s="48" t="str">
        <v/>
      </c>
      <c r="C4" s="14" t="str">
        <v>Gen 3 - housed in 20' container</v>
      </c>
      <c r="D4" s="3" t="str">
        <v>Power generation unit 3 housed in 20' shipping container</v>
      </c>
      <c r="E4" s="4">
        <v>240</v>
      </c>
      <c r="F4" s="4">
        <v>96</v>
      </c>
      <c r="G4" s="4">
        <v>102</v>
      </c>
      <c r="H4" s="23">
        <v>1</v>
      </c>
      <c r="I4" s="4">
        <v>1360</v>
      </c>
      <c r="J4" s="4">
        <v>22000</v>
      </c>
      <c r="K4" s="4">
        <v>22000</v>
      </c>
      <c r="L4" s="4" t="str">
        <v>actual</v>
      </c>
      <c r="M4" s="170" t="str">
        <v/>
      </c>
      <c r="N4" s="163" t="str">
        <v xml:space="preserve"> U. Wisc. Madison</v>
      </c>
      <c r="O4" s="156" t="str">
        <v/>
      </c>
      <c r="P4" s="151" t="str">
        <v>In McMurdo</v>
      </c>
      <c r="Q4" s="169" t="str">
        <v>-</v>
      </c>
      <c r="R4" s="151" t="str">
        <v>-</v>
      </c>
      <c r="S4" s="152" t="str">
        <v>In McMurdo</v>
      </c>
      <c r="T4" s="153" t="str">
        <v>-</v>
      </c>
      <c r="U4" s="153" t="str">
        <v>-</v>
      </c>
      <c r="V4" s="154" t="str">
        <v>In McMurdo</v>
      </c>
      <c r="W4" s="155" t="str">
        <v/>
      </c>
      <c r="X4" s="155" t="str">
        <v>-</v>
      </c>
      <c r="Y4" s="92" t="str">
        <v>In McMurdo</v>
      </c>
      <c r="Z4" s="157" t="str">
        <v/>
      </c>
      <c r="AA4" s="147" t="str">
        <v>SPoT</v>
      </c>
      <c r="AB4" s="156">
        <v>44896</v>
      </c>
      <c r="AC4" s="147" t="str">
        <v>Yes</v>
      </c>
      <c r="AD4" s="147" t="str">
        <v>In McMurdo</v>
      </c>
      <c r="AE4" s="147" t="str">
        <v>FY23 intra</v>
      </c>
      <c r="AF4" s="147" t="str">
        <v>D. Gibson</v>
      </c>
      <c r="AG4" s="147">
        <v>44475</v>
      </c>
      <c r="AH4" s="147" t="str">
        <v>I. McEwen</v>
      </c>
      <c r="AI4" s="147">
        <v>44475</v>
      </c>
      <c r="AJ4" s="10" t="str">
        <v>Gens 2 &amp; 3 need to be tranferred from ISO2 sleds that are limited to use on improved surfaces only. Will require crane for onload/offload  - use belly band to support container sidewalls during lift.</v>
      </c>
      <c r="AK4" s="147" t="str">
        <v/>
      </c>
    </row>
    <row r="5" spans="1:40" s="9" customFormat="1" ht="34.5" hidden="1" customHeight="1">
      <c r="A5" s="163">
        <v>1.2</v>
      </c>
      <c r="B5" s="171" t="str">
        <v/>
      </c>
      <c r="C5" s="14" t="str">
        <v>287 Loader</v>
      </c>
      <c r="D5" s="14" t="str">
        <v>Required onsite early in FY23 for refit/pre-drill activity support unless ASC can supply dedicated loader for Upgrade use</v>
      </c>
      <c r="E5" s="10">
        <v>114</v>
      </c>
      <c r="F5" s="10">
        <v>77</v>
      </c>
      <c r="G5" s="10">
        <v>96</v>
      </c>
      <c r="H5" s="10">
        <v>1</v>
      </c>
      <c r="I5" s="4">
        <v>487.66666666666669</v>
      </c>
      <c r="J5" s="4">
        <v>10273</v>
      </c>
      <c r="K5" s="4">
        <v>10273</v>
      </c>
      <c r="L5" s="4" t="str">
        <v>actual</v>
      </c>
      <c r="M5" s="5" t="str">
        <v/>
      </c>
      <c r="N5" s="163" t="str">
        <v xml:space="preserve"> U. Wisc. Madison</v>
      </c>
      <c r="O5" s="156" t="str">
        <v/>
      </c>
      <c r="P5" s="151" t="str">
        <v>In McMurdo</v>
      </c>
      <c r="Q5" s="98">
        <v>43784</v>
      </c>
      <c r="R5" s="151" t="str">
        <v>Truck</v>
      </c>
      <c r="S5" s="152" t="str">
        <v>In McMurdo</v>
      </c>
      <c r="T5" s="153" t="str">
        <v>-</v>
      </c>
      <c r="U5" s="153" t="str">
        <v>-</v>
      </c>
      <c r="V5" s="154" t="str">
        <v>In McMurdo</v>
      </c>
      <c r="W5" s="155" t="str">
        <v>-</v>
      </c>
      <c r="X5" s="155" t="str">
        <v>-</v>
      </c>
      <c r="Y5" s="92" t="str">
        <v>In McMurdo</v>
      </c>
      <c r="Z5" s="157" t="str">
        <v/>
      </c>
      <c r="AA5" s="163" t="str">
        <v>LC-130/SPoT</v>
      </c>
      <c r="AB5" s="156">
        <v>44896</v>
      </c>
      <c r="AC5" s="147" t="str">
        <v>No*</v>
      </c>
      <c r="AD5" s="147" t="str">
        <v>In McMurdo</v>
      </c>
      <c r="AE5" s="147" t="str">
        <v>FY23 intra</v>
      </c>
      <c r="AF5" s="147" t="str">
        <v>D. Gibson</v>
      </c>
      <c r="AG5" s="147">
        <v>44476</v>
      </c>
      <c r="AH5" s="147" t="str">
        <v>I. McEwen</v>
      </c>
      <c r="AI5" s="147">
        <v>44476</v>
      </c>
      <c r="AJ5" s="52" t="str">
        <v>*Required onsite early in FY23 for refit/pre-drill activity support unless ASC can supply dedicated loader for Upgrade use</v>
      </c>
      <c r="AK5" s="147" t="str">
        <v/>
      </c>
    </row>
    <row r="6" spans="1:40" s="9" customFormat="1" ht="44.1" hidden="1" customHeight="1">
      <c r="A6" s="174">
        <v>1.2</v>
      </c>
      <c r="B6" s="175" t="str">
        <v/>
      </c>
      <c r="C6" s="1" t="str">
        <v>Gen hoods Discharge Hoods - currently staged in McMurdo</v>
      </c>
      <c r="D6" s="176" t="str">
        <v>Generator air discharge hoods , sheet metal, loose - stored on berm at SPOTSA</v>
      </c>
      <c r="E6" s="4">
        <v>108</v>
      </c>
      <c r="F6" s="4">
        <v>53</v>
      </c>
      <c r="G6" s="4">
        <v>60</v>
      </c>
      <c r="H6" s="23">
        <v>2</v>
      </c>
      <c r="I6" s="4">
        <v>397.5</v>
      </c>
      <c r="J6" s="4">
        <v>330</v>
      </c>
      <c r="K6" s="4">
        <v>660</v>
      </c>
      <c r="L6" s="4" t="str">
        <v>actual</v>
      </c>
      <c r="M6" s="173" t="str">
        <v/>
      </c>
      <c r="N6" s="163" t="str">
        <v xml:space="preserve"> U. Wisc. Madison</v>
      </c>
      <c r="O6" s="156" t="str">
        <v/>
      </c>
      <c r="P6" s="151" t="str">
        <v>In McMurdo</v>
      </c>
      <c r="Q6" s="169" t="str">
        <v/>
      </c>
      <c r="R6" s="151" t="str">
        <v/>
      </c>
      <c r="S6" s="153" t="str">
        <v>In McMurdo</v>
      </c>
      <c r="T6" s="153" t="str">
        <v/>
      </c>
      <c r="U6" s="153" t="str">
        <v/>
      </c>
      <c r="V6" s="155" t="str">
        <v>In McMurdo</v>
      </c>
      <c r="W6" s="155" t="str">
        <v/>
      </c>
      <c r="X6" s="155" t="str">
        <v>-</v>
      </c>
      <c r="Y6" s="92" t="str">
        <v>In McMurdo</v>
      </c>
      <c r="Z6" s="157" t="str">
        <v/>
      </c>
      <c r="AA6" s="163" t="str">
        <v>LC-130/SPoT</v>
      </c>
      <c r="AB6" s="156">
        <v>45292</v>
      </c>
      <c r="AC6" s="147" t="str">
        <v>No</v>
      </c>
      <c r="AD6" s="147" t="str">
        <v>In McMurdo</v>
      </c>
      <c r="AE6" s="147" t="str">
        <v>FY24 intra</v>
      </c>
      <c r="AF6" s="147" t="str">
        <v>D. Gibson</v>
      </c>
      <c r="AG6" s="147">
        <v>44477</v>
      </c>
      <c r="AH6" s="147" t="str">
        <v>I. McEwen</v>
      </c>
      <c r="AI6" s="147">
        <v>44477</v>
      </c>
      <c r="AJ6" s="147" t="str">
        <v>Testing/limited operation of Gens can be accomplished without hoods - Hoods required for the drill season</v>
      </c>
      <c r="AK6" s="147" t="str">
        <v/>
      </c>
    </row>
    <row r="7" spans="1:40" s="9" customFormat="1" ht="38.25" hidden="1" customHeight="1">
      <c r="A7" s="25">
        <v>1.2</v>
      </c>
      <c r="B7" s="48" t="str">
        <v/>
      </c>
      <c r="C7" s="3" t="str">
        <v>Firn Drill</v>
      </c>
      <c r="D7" s="3" t="str">
        <v xml:space="preserve">Bermed in McM - will require McM fork or crane support. </v>
      </c>
      <c r="E7" s="23">
        <v>264</v>
      </c>
      <c r="F7" s="23">
        <v>94</v>
      </c>
      <c r="G7" s="23">
        <v>97</v>
      </c>
      <c r="H7" s="23">
        <v>1</v>
      </c>
      <c r="I7" s="4">
        <v>1393.0277777777778</v>
      </c>
      <c r="J7" s="4">
        <v>12000</v>
      </c>
      <c r="K7" s="4">
        <v>12000</v>
      </c>
      <c r="L7" s="4" t="str">
        <v>actual</v>
      </c>
      <c r="M7" s="170" t="str">
        <v/>
      </c>
      <c r="N7" s="163" t="str">
        <v xml:space="preserve"> U. Wisc. Madison</v>
      </c>
      <c r="O7" s="156" t="str">
        <v/>
      </c>
      <c r="P7" s="151" t="str">
        <v>In McMurdo</v>
      </c>
      <c r="Q7" s="169" t="str">
        <v/>
      </c>
      <c r="R7" s="151" t="str">
        <v/>
      </c>
      <c r="S7" s="153" t="str">
        <v>In McMurdo</v>
      </c>
      <c r="T7" s="153" t="str">
        <v>-</v>
      </c>
      <c r="U7" s="153" t="str">
        <v>-</v>
      </c>
      <c r="V7" s="155" t="str">
        <v>In McMurdo</v>
      </c>
      <c r="W7" s="155" t="str">
        <v>-</v>
      </c>
      <c r="X7" s="155" t="str">
        <v>-</v>
      </c>
      <c r="Y7" s="92" t="str">
        <v>In McMurdo</v>
      </c>
      <c r="Z7" s="157" t="str">
        <v/>
      </c>
      <c r="AA7" s="163" t="str">
        <v>LC-130/SPoT</v>
      </c>
      <c r="AB7" s="156">
        <v>45261</v>
      </c>
      <c r="AC7" s="147" t="str">
        <v>Yes</v>
      </c>
      <c r="AD7" s="147" t="str">
        <v>In McMurdo</v>
      </c>
      <c r="AE7" s="147" t="str">
        <v>FY24 intra</v>
      </c>
      <c r="AF7" s="147" t="str">
        <v>D. Gibson</v>
      </c>
      <c r="AG7" s="147">
        <v>44477</v>
      </c>
      <c r="AH7" s="147" t="str">
        <v>I. McEwen</v>
      </c>
      <c r="AI7" s="147">
        <v>44477</v>
      </c>
      <c r="AJ7" s="147" t="str">
        <v>Bermed in McMurdo - SPOTSA</v>
      </c>
      <c r="AK7" s="147" t="str">
        <v/>
      </c>
    </row>
    <row r="8" spans="1:40" s="9" customFormat="1" ht="31.5" hidden="1">
      <c r="A8" s="10">
        <v>1.2</v>
      </c>
      <c r="B8" s="50" t="str">
        <v/>
      </c>
      <c r="C8" s="14" t="str">
        <v>Firn Drill Components - 1</v>
      </c>
      <c r="D8" s="14" t="str">
        <v xml:space="preserve">Firn drill sheave. Required Field Season 2 for final refit &amp; functional testing </v>
      </c>
      <c r="E8" s="4">
        <v>97</v>
      </c>
      <c r="F8" s="4">
        <v>44</v>
      </c>
      <c r="G8" s="4">
        <v>63</v>
      </c>
      <c r="H8" s="4">
        <v>1</v>
      </c>
      <c r="I8" s="4">
        <v>155.60416666666666</v>
      </c>
      <c r="J8" s="4">
        <v>920</v>
      </c>
      <c r="K8" s="4">
        <v>920</v>
      </c>
      <c r="L8" s="4" t="str">
        <v>actual</v>
      </c>
      <c r="M8" s="4" t="str">
        <v/>
      </c>
      <c r="N8" s="163" t="str">
        <v xml:space="preserve"> U. Wisc. Madison</v>
      </c>
      <c r="O8" s="156" t="str">
        <v/>
      </c>
      <c r="P8" s="151" t="str">
        <v>In McMurdo</v>
      </c>
      <c r="Q8" s="169" t="str">
        <v>-</v>
      </c>
      <c r="R8" s="151" t="str">
        <v>-</v>
      </c>
      <c r="S8" s="153" t="str">
        <v>In McMurdo</v>
      </c>
      <c r="T8" s="153" t="str">
        <v>-</v>
      </c>
      <c r="U8" s="153" t="str">
        <v>-</v>
      </c>
      <c r="V8" s="154" t="str">
        <v>In McMurdo</v>
      </c>
      <c r="W8" s="155" t="str">
        <v>-</v>
      </c>
      <c r="X8" s="155" t="str">
        <v>-</v>
      </c>
      <c r="Y8" s="92" t="str">
        <v>In McMurdo</v>
      </c>
      <c r="Z8" s="157" t="str">
        <v/>
      </c>
      <c r="AA8" s="163" t="str">
        <v>LC-130/SPoT</v>
      </c>
      <c r="AB8" s="156">
        <v>45261</v>
      </c>
      <c r="AC8" s="147" t="str">
        <v>Yes</v>
      </c>
      <c r="AD8" s="147" t="str">
        <v>In McMurdo</v>
      </c>
      <c r="AE8" s="147" t="str">
        <v>FY24 intra</v>
      </c>
      <c r="AF8" s="147" t="str">
        <v>D. Gibson</v>
      </c>
      <c r="AG8" s="147">
        <v>44477</v>
      </c>
      <c r="AH8" s="147" t="str">
        <v>I. McEwen</v>
      </c>
      <c r="AI8" s="147">
        <v>44477</v>
      </c>
      <c r="AJ8" s="147" t="str">
        <v/>
      </c>
      <c r="AK8" s="147" t="str">
        <v/>
      </c>
    </row>
    <row r="9" spans="1:40" s="9" customFormat="1" ht="31.5" hidden="1">
      <c r="A9" s="10">
        <v>1.2</v>
      </c>
      <c r="B9" s="50" t="str">
        <v/>
      </c>
      <c r="C9" s="14" t="str">
        <v>Firn Drill Components - 2</v>
      </c>
      <c r="D9" s="14" t="str">
        <v xml:space="preserve">Firn drill drillhead. Required Field Season 2 for final refit &amp; functional testing </v>
      </c>
      <c r="E9" s="4">
        <v>125</v>
      </c>
      <c r="F9" s="4">
        <v>33</v>
      </c>
      <c r="G9" s="4">
        <v>37</v>
      </c>
      <c r="H9" s="4">
        <v>1</v>
      </c>
      <c r="I9" s="4">
        <v>88.324652777777771</v>
      </c>
      <c r="J9" s="4">
        <v>1048</v>
      </c>
      <c r="K9" s="4">
        <v>1048</v>
      </c>
      <c r="L9" s="4" t="str">
        <v>actual</v>
      </c>
      <c r="M9" s="4" t="str">
        <v/>
      </c>
      <c r="N9" s="163" t="str">
        <v xml:space="preserve"> U. Wisc. Madison</v>
      </c>
      <c r="O9" s="156" t="str">
        <v/>
      </c>
      <c r="P9" s="151" t="str">
        <v>In McMurdo</v>
      </c>
      <c r="Q9" s="169" t="str">
        <v>-</v>
      </c>
      <c r="R9" s="151" t="str">
        <v>-</v>
      </c>
      <c r="S9" s="153" t="str">
        <v>In McMurdo</v>
      </c>
      <c r="T9" s="153" t="str">
        <v>-</v>
      </c>
      <c r="U9" s="153" t="str">
        <v>-</v>
      </c>
      <c r="V9" s="154" t="str">
        <v>In McMurdo</v>
      </c>
      <c r="W9" s="155" t="str">
        <v>-</v>
      </c>
      <c r="X9" s="155" t="str">
        <v>-</v>
      </c>
      <c r="Y9" s="92" t="str">
        <v>In McMurdo</v>
      </c>
      <c r="Z9" s="157" t="str">
        <v/>
      </c>
      <c r="AA9" s="163" t="str">
        <v>LC-130/SPoT</v>
      </c>
      <c r="AB9" s="156">
        <v>45261</v>
      </c>
      <c r="AC9" s="147" t="str">
        <v>Yes</v>
      </c>
      <c r="AD9" s="147" t="str">
        <v>In McMurdo</v>
      </c>
      <c r="AE9" s="147" t="str">
        <v>FY24 intra</v>
      </c>
      <c r="AF9" s="147" t="str">
        <v>D. Gibson</v>
      </c>
      <c r="AG9" s="147">
        <v>44477</v>
      </c>
      <c r="AH9" s="147" t="str">
        <v>I. McEwen</v>
      </c>
      <c r="AI9" s="147">
        <v>44477</v>
      </c>
      <c r="AJ9" s="147" t="str">
        <v/>
      </c>
      <c r="AK9" s="147" t="str">
        <v/>
      </c>
    </row>
    <row r="10" spans="1:40" s="95" customFormat="1" ht="31.5" hidden="1" customHeight="1">
      <c r="A10" s="25">
        <v>1.2</v>
      </c>
      <c r="B10" s="48" t="str">
        <v/>
      </c>
      <c r="C10" s="3" t="str">
        <v>Weight stack and crates</v>
      </c>
      <c r="D10" s="3" t="str">
        <v>Bermed in McM - will require McM fork support. Drill head weight stack and remaining bermed crates at SPoTSA</v>
      </c>
      <c r="E10" s="23">
        <v>120</v>
      </c>
      <c r="F10" s="23">
        <v>48</v>
      </c>
      <c r="G10" s="23">
        <v>48</v>
      </c>
      <c r="H10" s="23">
        <v>1</v>
      </c>
      <c r="I10" s="4">
        <v>160</v>
      </c>
      <c r="J10" s="4">
        <v>600</v>
      </c>
      <c r="K10" s="4">
        <v>600</v>
      </c>
      <c r="L10" s="4" t="str">
        <v>actual</v>
      </c>
      <c r="M10" s="170" t="str">
        <v/>
      </c>
      <c r="N10" s="163" t="str">
        <v xml:space="preserve"> U. Wisc. Madison</v>
      </c>
      <c r="O10" s="156" t="str">
        <v/>
      </c>
      <c r="P10" s="151" t="str">
        <v>In McMurdo</v>
      </c>
      <c r="Q10" s="169" t="str">
        <v/>
      </c>
      <c r="R10" s="151" t="str">
        <v/>
      </c>
      <c r="S10" s="153" t="str">
        <v>In McMurdo</v>
      </c>
      <c r="T10" s="153" t="str">
        <v>-</v>
      </c>
      <c r="U10" s="153" t="str">
        <v>-</v>
      </c>
      <c r="V10" s="155" t="str">
        <v>In McMurdo</v>
      </c>
      <c r="W10" s="155" t="str">
        <v>-</v>
      </c>
      <c r="X10" s="155" t="str">
        <v>-</v>
      </c>
      <c r="Y10" s="92" t="str">
        <v>In McMurdo</v>
      </c>
      <c r="Z10" s="157" t="str">
        <v/>
      </c>
      <c r="AA10" s="163" t="str">
        <v>LC-130/SPoT</v>
      </c>
      <c r="AB10" s="156">
        <v>45275</v>
      </c>
      <c r="AC10" s="147" t="str">
        <v>No</v>
      </c>
      <c r="AD10" s="147" t="str">
        <v>In McMurdo</v>
      </c>
      <c r="AE10" s="147" t="str">
        <v>FY24 intra</v>
      </c>
      <c r="AF10" s="147" t="str">
        <v>D. Gibson</v>
      </c>
      <c r="AG10" s="147">
        <v>44477</v>
      </c>
      <c r="AH10" s="147" t="str">
        <v>I. McEwen</v>
      </c>
      <c r="AI10" s="147">
        <v>44477</v>
      </c>
      <c r="AJ10" s="147" t="str">
        <v>Bermed in McMurdo - SPOTSA on UNL flatrack</v>
      </c>
      <c r="AK10" s="147" t="str">
        <v/>
      </c>
      <c r="AL10" s="9"/>
      <c r="AM10" s="9"/>
      <c r="AN10" s="9"/>
    </row>
    <row r="11" spans="1:40" s="9" customFormat="1" ht="44.1" hidden="1" customHeight="1">
      <c r="A11" s="25">
        <v>1.2</v>
      </c>
      <c r="B11" s="48" t="str">
        <v/>
      </c>
      <c r="C11" s="3" t="str">
        <v>Fuel Tower</v>
      </c>
      <c r="D11" s="3" t="str">
        <v xml:space="preserve">Bermed in McM - will require McM fork or crane support. </v>
      </c>
      <c r="E11" s="23">
        <v>96</v>
      </c>
      <c r="F11" s="23">
        <v>72</v>
      </c>
      <c r="G11" s="23">
        <v>120</v>
      </c>
      <c r="H11" s="23">
        <v>1</v>
      </c>
      <c r="I11" s="4">
        <v>480</v>
      </c>
      <c r="J11" s="4">
        <v>1500</v>
      </c>
      <c r="K11" s="4">
        <v>1500</v>
      </c>
      <c r="L11" s="4" t="str">
        <v>actual</v>
      </c>
      <c r="M11" s="170" t="str">
        <v/>
      </c>
      <c r="N11" s="163" t="str">
        <v xml:space="preserve"> U. Wisc. Madison</v>
      </c>
      <c r="O11" s="156" t="str">
        <v/>
      </c>
      <c r="P11" s="151" t="str">
        <v>In McMurdo</v>
      </c>
      <c r="Q11" s="169" t="str">
        <v>-</v>
      </c>
      <c r="R11" s="151" t="str">
        <v>-</v>
      </c>
      <c r="S11" s="153" t="str">
        <v>In McMurdo</v>
      </c>
      <c r="T11" s="153" t="str">
        <v>-</v>
      </c>
      <c r="U11" s="153" t="str">
        <v>-</v>
      </c>
      <c r="V11" s="155" t="str">
        <v>In McMurdo</v>
      </c>
      <c r="W11" s="155" t="str">
        <v>-</v>
      </c>
      <c r="X11" s="155" t="str">
        <v>-</v>
      </c>
      <c r="Y11" s="92" t="str">
        <v>In McMurdo</v>
      </c>
      <c r="Z11" s="157" t="str">
        <v/>
      </c>
      <c r="AA11" s="163" t="str">
        <v>LC-130/SPoT</v>
      </c>
      <c r="AB11" s="156">
        <v>44927</v>
      </c>
      <c r="AC11" s="147" t="str">
        <v>Yes</v>
      </c>
      <c r="AD11" s="147" t="str">
        <v>In McMurdo</v>
      </c>
      <c r="AE11" s="147" t="str">
        <v>FY23 intra</v>
      </c>
      <c r="AF11" s="147" t="str">
        <v>D. Gibson</v>
      </c>
      <c r="AG11" s="147">
        <v>44477</v>
      </c>
      <c r="AH11" s="147" t="str">
        <v>I. McEwen</v>
      </c>
      <c r="AI11" s="147">
        <v>44477</v>
      </c>
      <c r="AJ11" s="147" t="str">
        <v>Bermed in McMurdo - SPOTSA on UNL flatrack - overland shipment preferred due to complexities of air transport certification - can be laid on side once drained</v>
      </c>
      <c r="AK11" s="147" t="str">
        <v/>
      </c>
    </row>
    <row r="12" spans="1:40" s="9" customFormat="1" ht="47.25" hidden="1">
      <c r="A12" s="25">
        <v>1.2</v>
      </c>
      <c r="B12" s="48" t="str">
        <v/>
      </c>
      <c r="C12" s="3" t="str">
        <v>HPU 1</v>
      </c>
      <c r="D12" s="3" t="str">
        <v>HPU 1 (University of Nebraska - Lincoln asset) - 40' container housing heating plant on ISO sled</v>
      </c>
      <c r="E12" s="23">
        <v>480</v>
      </c>
      <c r="F12" s="23">
        <v>96</v>
      </c>
      <c r="G12" s="23">
        <v>102</v>
      </c>
      <c r="H12" s="23">
        <v>1</v>
      </c>
      <c r="I12" s="4">
        <v>2720</v>
      </c>
      <c r="J12" s="4">
        <v>28000</v>
      </c>
      <c r="K12" s="4">
        <v>28000</v>
      </c>
      <c r="L12" s="4" t="str">
        <v>actual</v>
      </c>
      <c r="M12" s="170" t="str">
        <v/>
      </c>
      <c r="N12" s="163" t="str">
        <v xml:space="preserve"> U. Wisc. Madison</v>
      </c>
      <c r="O12" s="156" t="str">
        <v/>
      </c>
      <c r="P12" s="151" t="str">
        <v>In McMurdo</v>
      </c>
      <c r="Q12" s="169" t="str">
        <v/>
      </c>
      <c r="R12" s="151" t="str">
        <v/>
      </c>
      <c r="S12" s="153" t="str">
        <v>In McMurdo</v>
      </c>
      <c r="T12" s="153" t="str">
        <v>-</v>
      </c>
      <c r="U12" s="153" t="str">
        <v>-</v>
      </c>
      <c r="V12" s="155" t="str">
        <v>In McMurdo</v>
      </c>
      <c r="W12" s="155" t="str">
        <v>-</v>
      </c>
      <c r="X12" s="155" t="str">
        <v>-</v>
      </c>
      <c r="Y12" s="92" t="str">
        <v>In McMurdo</v>
      </c>
      <c r="Z12" s="157" t="str">
        <v/>
      </c>
      <c r="AA12" s="147" t="str">
        <v>SPoT</v>
      </c>
      <c r="AB12" s="156">
        <v>45292</v>
      </c>
      <c r="AC12" s="147" t="str">
        <v>Yes</v>
      </c>
      <c r="AD12" s="147" t="str">
        <v>In McMurdo</v>
      </c>
      <c r="AE12" s="147" t="str">
        <v>FY24 intra</v>
      </c>
      <c r="AF12" s="147" t="str">
        <v>D. Gibson</v>
      </c>
      <c r="AG12" s="147">
        <v>44477</v>
      </c>
      <c r="AH12" s="147" t="str">
        <v>I. McEwen</v>
      </c>
      <c r="AI12" s="147">
        <v>44477</v>
      </c>
      <c r="AJ12" s="147" t="str">
        <v xml:space="preserve">HPU 1 integration with Rodwell system required before drill season on it's own sled which will require evaluation and repair - Stored at SPOTSA </v>
      </c>
      <c r="AK12" s="147" t="str">
        <v/>
      </c>
    </row>
    <row r="13" spans="1:40" s="95" customFormat="1" ht="31.5" hidden="1" customHeight="1" thickBot="1">
      <c r="A13" s="53" t="str">
        <v/>
      </c>
      <c r="B13" s="53" t="str">
        <v/>
      </c>
      <c r="C13" s="54" t="str">
        <v>McMurdo totals:</v>
      </c>
      <c r="D13" s="55" t="str">
        <v/>
      </c>
      <c r="E13" s="44" t="str">
        <v/>
      </c>
      <c r="F13" s="44" t="str">
        <v/>
      </c>
      <c r="G13" s="44" t="str">
        <v>TEU=&gt;</v>
      </c>
      <c r="H13" s="56">
        <v>10.464415193160601</v>
      </c>
      <c r="I13" s="57">
        <v>9962.1232638888905</v>
      </c>
      <c r="J13" s="57" t="str">
        <v/>
      </c>
      <c r="K13" s="44">
        <v>121001</v>
      </c>
      <c r="L13" s="44" t="str">
        <v/>
      </c>
      <c r="M13" s="44" t="str">
        <v/>
      </c>
      <c r="N13" s="58" t="str">
        <v/>
      </c>
      <c r="O13" s="77" t="str">
        <v/>
      </c>
      <c r="P13" s="59" t="str">
        <v/>
      </c>
      <c r="Q13" s="77" t="str">
        <v/>
      </c>
      <c r="R13" s="60" t="str">
        <v/>
      </c>
      <c r="S13" s="59" t="str">
        <v/>
      </c>
      <c r="T13" s="60" t="str">
        <v/>
      </c>
      <c r="U13" s="60" t="str">
        <v/>
      </c>
      <c r="V13" s="59" t="str">
        <v/>
      </c>
      <c r="W13" s="60" t="str">
        <v/>
      </c>
      <c r="X13" s="60" t="str">
        <v/>
      </c>
      <c r="Y13" s="77" t="str">
        <v/>
      </c>
      <c r="Z13" s="60" t="str">
        <v/>
      </c>
      <c r="AA13" s="60" t="str">
        <v/>
      </c>
      <c r="AB13" s="77" t="str">
        <v/>
      </c>
      <c r="AC13" s="59" t="str">
        <v/>
      </c>
      <c r="AD13" s="77" t="str">
        <v/>
      </c>
      <c r="AE13" s="59" t="str">
        <v/>
      </c>
      <c r="AF13" s="59" t="str">
        <v/>
      </c>
      <c r="AG13" s="59" t="str">
        <v/>
      </c>
      <c r="AH13" s="59" t="str">
        <v/>
      </c>
      <c r="AI13" s="59" t="str">
        <v/>
      </c>
      <c r="AJ13" s="59" t="str">
        <v/>
      </c>
      <c r="AK13" s="59" t="str">
        <v/>
      </c>
      <c r="AL13" s="11"/>
      <c r="AM13" s="11"/>
      <c r="AN13" s="11"/>
    </row>
    <row r="14" spans="1:40" s="9" customFormat="1" ht="63" hidden="1">
      <c r="A14" s="24">
        <v>1.2</v>
      </c>
      <c r="B14" s="50" t="str">
        <v/>
      </c>
      <c r="C14" s="17" t="str">
        <v>Container Ski Stack (comprised of 5 sleds) -  currently staged in Pt. Hueneme</v>
      </c>
      <c r="D14" s="17" t="str">
        <v>Five sets of aluminum skis for 20' containers - stacked. Aluminum skis for drill containers. Required onsite for local movement of Gens and PDM.</v>
      </c>
      <c r="E14" s="22">
        <v>240</v>
      </c>
      <c r="F14" s="22">
        <v>96</v>
      </c>
      <c r="G14" s="22">
        <v>96</v>
      </c>
      <c r="H14" s="22">
        <v>1</v>
      </c>
      <c r="I14" s="22">
        <v>1280</v>
      </c>
      <c r="J14" s="22">
        <v>4255</v>
      </c>
      <c r="K14" s="4">
        <v>4255</v>
      </c>
      <c r="L14" s="22" t="str">
        <v>actual</v>
      </c>
      <c r="M14" s="22" t="str">
        <v/>
      </c>
      <c r="N14" s="24" t="str">
        <v xml:space="preserve"> U. Wisc. Madison</v>
      </c>
      <c r="O14" s="100" t="str">
        <v/>
      </c>
      <c r="P14" s="151" t="str">
        <v>Already at PTH</v>
      </c>
      <c r="Q14" s="98">
        <v>44211</v>
      </c>
      <c r="R14" s="151" t="str">
        <v>Truck</v>
      </c>
      <c r="S14" s="152" t="str">
        <v>PTH - MCM</v>
      </c>
      <c r="T14" s="12" t="str">
        <v/>
      </c>
      <c r="U14" s="153" t="str">
        <v>USAP Vessel</v>
      </c>
      <c r="V14" s="154" t="str">
        <v>USAP Vessel</v>
      </c>
      <c r="W14" s="155" t="str">
        <v>-</v>
      </c>
      <c r="X14" s="155" t="str">
        <v>-</v>
      </c>
      <c r="Y14" s="104">
        <v>44598</v>
      </c>
      <c r="Z14" s="157" t="str">
        <v/>
      </c>
      <c r="AA14" s="163" t="str">
        <v>LC-130/SPoT</v>
      </c>
      <c r="AB14" s="156">
        <v>44910</v>
      </c>
      <c r="AC14" s="147" t="str">
        <v>No*</v>
      </c>
      <c r="AD14" s="147" t="str">
        <v>FY22 inter</v>
      </c>
      <c r="AE14" s="147" t="str">
        <v>FY23 intra</v>
      </c>
      <c r="AF14" s="147" t="str">
        <v>D. Gibson</v>
      </c>
      <c r="AG14" s="147">
        <v>44477</v>
      </c>
      <c r="AH14" s="147" t="str">
        <v>I. McEwen</v>
      </c>
      <c r="AI14" s="147">
        <v>44477</v>
      </c>
      <c r="AJ14" s="147" t="str">
        <v>*While this shipment is not on the critical path additional ASC crane support will be required to overcome delayed arrival or sleds furnished from the South Pole inventory</v>
      </c>
      <c r="AK14" s="147" t="str">
        <v/>
      </c>
    </row>
    <row r="15" spans="1:40" s="9" customFormat="1" ht="47.25" hidden="1">
      <c r="A15" s="10">
        <v>1.2</v>
      </c>
      <c r="B15" s="50" t="str">
        <v/>
      </c>
      <c r="C15" s="14" t="str">
        <v>Generator Intake Hood - currently staged in Pt. Hueneme</v>
      </c>
      <c r="D15" s="14" t="str">
        <v>Light weight large volume sheet metal stacks for generator ventilation</v>
      </c>
      <c r="E15" s="4">
        <v>174</v>
      </c>
      <c r="F15" s="4">
        <v>53</v>
      </c>
      <c r="G15" s="4">
        <v>96</v>
      </c>
      <c r="H15" s="4">
        <v>3</v>
      </c>
      <c r="I15" s="22">
        <v>1537</v>
      </c>
      <c r="J15" s="22">
        <v>586.66666666666663</v>
      </c>
      <c r="K15" s="4">
        <v>1760</v>
      </c>
      <c r="L15" s="22" t="str">
        <v>actual</v>
      </c>
      <c r="M15" s="168" t="str">
        <v/>
      </c>
      <c r="N15" s="163" t="str">
        <v xml:space="preserve"> U. Wisc. Madison</v>
      </c>
      <c r="O15" s="156" t="str">
        <v/>
      </c>
      <c r="P15" s="151" t="str">
        <v>Already at PTH</v>
      </c>
      <c r="Q15" s="98">
        <v>44159</v>
      </c>
      <c r="R15" s="151" t="str">
        <v>Truck</v>
      </c>
      <c r="S15" s="152" t="str">
        <v>PTH - MCM</v>
      </c>
      <c r="T15" s="12" t="str">
        <v/>
      </c>
      <c r="U15" s="153" t="str">
        <v>USAP Vessel</v>
      </c>
      <c r="V15" s="154" t="str">
        <v>USAP Vessel</v>
      </c>
      <c r="W15" s="155" t="str">
        <v>-</v>
      </c>
      <c r="X15" s="155" t="str">
        <v>-</v>
      </c>
      <c r="Y15" s="104">
        <v>44963</v>
      </c>
      <c r="Z15" s="157" t="str">
        <v/>
      </c>
      <c r="AA15" s="147" t="str">
        <v>LC-130/SPoT</v>
      </c>
      <c r="AB15" s="156">
        <v>45292</v>
      </c>
      <c r="AC15" s="147" t="str">
        <v>Yes</v>
      </c>
      <c r="AD15" s="147" t="str">
        <v>FY23 inter</v>
      </c>
      <c r="AE15" s="147" t="str">
        <v>FY24 intra</v>
      </c>
      <c r="AF15" s="61" t="str">
        <v>D. Gibson</v>
      </c>
      <c r="AG15" s="61">
        <v>44477</v>
      </c>
      <c r="AH15" s="61" t="str">
        <v>I. McEwen</v>
      </c>
      <c r="AI15" s="61">
        <v>44477</v>
      </c>
      <c r="AJ15" s="147" t="str">
        <v/>
      </c>
      <c r="AK15" s="147" t="str">
        <v/>
      </c>
    </row>
    <row r="16" spans="1:40" s="9" customFormat="1" ht="47.25" hidden="1">
      <c r="A16" s="10">
        <v>1.2</v>
      </c>
      <c r="B16" s="50" t="str">
        <v/>
      </c>
      <c r="C16" s="14" t="str">
        <v>Generator Discharge Hoods - currently staged in Pt. Hueneme</v>
      </c>
      <c r="D16" s="14" t="str">
        <v>Light weight large volume sheet metal stacks for generator ventilation</v>
      </c>
      <c r="E16" s="4">
        <v>108</v>
      </c>
      <c r="F16" s="4">
        <v>53</v>
      </c>
      <c r="G16" s="4">
        <v>60</v>
      </c>
      <c r="H16" s="4">
        <v>2</v>
      </c>
      <c r="I16" s="22">
        <v>397.5</v>
      </c>
      <c r="J16" s="22">
        <v>1210</v>
      </c>
      <c r="K16" s="4">
        <v>2420</v>
      </c>
      <c r="L16" s="22" t="str">
        <v>actual</v>
      </c>
      <c r="M16" s="168" t="str">
        <v/>
      </c>
      <c r="N16" s="163" t="str">
        <v xml:space="preserve"> U. Wisc. Madison</v>
      </c>
      <c r="O16" s="156" t="str">
        <v/>
      </c>
      <c r="P16" s="151" t="str">
        <v>Already at PTH</v>
      </c>
      <c r="Q16" s="98">
        <v>44159</v>
      </c>
      <c r="R16" s="151" t="str">
        <v>Truck</v>
      </c>
      <c r="S16" s="152" t="str">
        <v>PTH - MCM</v>
      </c>
      <c r="T16" s="12" t="str">
        <v/>
      </c>
      <c r="U16" s="153" t="str">
        <v>USAP Vessel</v>
      </c>
      <c r="V16" s="154" t="str">
        <v>USAP Vessel</v>
      </c>
      <c r="W16" s="155" t="str">
        <v>-</v>
      </c>
      <c r="X16" s="155" t="str">
        <v>-</v>
      </c>
      <c r="Y16" s="104">
        <v>44963</v>
      </c>
      <c r="Z16" s="157" t="str">
        <v/>
      </c>
      <c r="AA16" s="147" t="str">
        <v>LC-130/SPoT</v>
      </c>
      <c r="AB16" s="156">
        <v>45292</v>
      </c>
      <c r="AC16" s="147" t="str">
        <v>Yes</v>
      </c>
      <c r="AD16" s="147" t="str">
        <v>FY23 inter</v>
      </c>
      <c r="AE16" s="147" t="str">
        <v>FY24 intra</v>
      </c>
      <c r="AF16" s="61" t="str">
        <v>D. Gibson</v>
      </c>
      <c r="AG16" s="61">
        <v>44477</v>
      </c>
      <c r="AH16" s="61" t="str">
        <v>I. McEwen</v>
      </c>
      <c r="AI16" s="61">
        <v>44477</v>
      </c>
      <c r="AJ16" s="147" t="str">
        <v/>
      </c>
      <c r="AK16" s="147" t="str">
        <v/>
      </c>
    </row>
    <row r="17" spans="1:40" s="9" customFormat="1" ht="34.35" hidden="1" customHeight="1">
      <c r="A17" s="10">
        <v>1.2</v>
      </c>
      <c r="B17" s="50" t="str">
        <v/>
      </c>
      <c r="C17" s="17" t="str">
        <v>Drill Hose  - currently staged in Pt. Hueneme</v>
      </c>
      <c r="D17" s="14" t="str">
        <v>Drill hose - 9 Spools - 348 cf / 3532 lbs each - Shipped from Italy</v>
      </c>
      <c r="E17" s="4">
        <v>92</v>
      </c>
      <c r="F17" s="4">
        <v>92</v>
      </c>
      <c r="G17" s="4">
        <v>70.5</v>
      </c>
      <c r="H17" s="4">
        <v>9</v>
      </c>
      <c r="I17" s="22">
        <v>3107.875</v>
      </c>
      <c r="J17" s="22">
        <v>3531.5555555555557</v>
      </c>
      <c r="K17" s="4">
        <v>31784</v>
      </c>
      <c r="L17" s="22" t="str">
        <v>actual</v>
      </c>
      <c r="M17" s="168" t="str">
        <v/>
      </c>
      <c r="N17" s="163" t="str">
        <v xml:space="preserve"> U. Wisc. Madison</v>
      </c>
      <c r="O17" s="156" t="str">
        <v/>
      </c>
      <c r="P17" s="151" t="str">
        <v>Already at PTH</v>
      </c>
      <c r="Q17" s="98">
        <v>44058</v>
      </c>
      <c r="R17" s="151" t="str">
        <v>Truck</v>
      </c>
      <c r="S17" s="152" t="str">
        <v>PTH - MCM</v>
      </c>
      <c r="T17" s="12" t="str">
        <v/>
      </c>
      <c r="U17" s="153" t="str">
        <v>USAP Vessel</v>
      </c>
      <c r="V17" s="154" t="str">
        <v>USAP Vessel</v>
      </c>
      <c r="W17" s="155" t="str">
        <v>-</v>
      </c>
      <c r="X17" s="155" t="str">
        <v>-</v>
      </c>
      <c r="Y17" s="104">
        <v>44963</v>
      </c>
      <c r="Z17" s="157" t="str">
        <v/>
      </c>
      <c r="AA17" s="163" t="str">
        <v>LC-130/SPoT</v>
      </c>
      <c r="AB17" s="156">
        <v>45292</v>
      </c>
      <c r="AC17" s="147" t="str">
        <v>Yes</v>
      </c>
      <c r="AD17" s="147" t="str">
        <v>FY23 inter</v>
      </c>
      <c r="AE17" s="147" t="str">
        <v>FY24 intra</v>
      </c>
      <c r="AF17" s="61" t="str">
        <v>D. Gibson</v>
      </c>
      <c r="AG17" s="61">
        <v>44477</v>
      </c>
      <c r="AH17" s="61" t="str">
        <v>I. McEwen</v>
      </c>
      <c r="AI17" s="61">
        <v>44477</v>
      </c>
      <c r="AJ17" s="147" t="str">
        <v>Hose to be installed on Main Supply Hose Reel upon arrival at Pole</v>
      </c>
      <c r="AK17" s="147" t="str">
        <v/>
      </c>
    </row>
    <row r="18" spans="1:40" s="9" customFormat="1" ht="34.35" hidden="1" customHeight="1">
      <c r="A18" s="10">
        <v>1.2</v>
      </c>
      <c r="B18" s="50" t="str">
        <v/>
      </c>
      <c r="C18" s="17" t="str">
        <v>Drill Hose  - currently staged in Pt. Hueneme</v>
      </c>
      <c r="D18" s="14" t="str">
        <v>Drill hose - 3 Spools - 348 cf / 5001 lbs each - Shipped from PSL</v>
      </c>
      <c r="E18" s="4">
        <v>92</v>
      </c>
      <c r="F18" s="4">
        <v>92</v>
      </c>
      <c r="G18" s="4">
        <v>70.5</v>
      </c>
      <c r="H18" s="4">
        <v>3</v>
      </c>
      <c r="I18" s="22">
        <v>1035.9583333333335</v>
      </c>
      <c r="J18" s="22">
        <v>5001</v>
      </c>
      <c r="K18" s="4">
        <v>15003</v>
      </c>
      <c r="L18" s="22" t="str">
        <v>actual</v>
      </c>
      <c r="M18" s="168" t="str">
        <v/>
      </c>
      <c r="N18" s="163" t="str">
        <v xml:space="preserve"> U. Wisc. Madison</v>
      </c>
      <c r="O18" s="156" t="str">
        <v/>
      </c>
      <c r="P18" s="151" t="str">
        <v>Already at PTH</v>
      </c>
      <c r="Q18" s="98">
        <v>44211</v>
      </c>
      <c r="R18" s="151" t="str">
        <v>Truck</v>
      </c>
      <c r="S18" s="152" t="str">
        <v>PTH - MCM</v>
      </c>
      <c r="T18" s="12" t="str">
        <v/>
      </c>
      <c r="U18" s="153" t="str">
        <v>USAP Vessel</v>
      </c>
      <c r="V18" s="154" t="str">
        <v>USAP Vessel</v>
      </c>
      <c r="W18" s="155" t="str">
        <v>-</v>
      </c>
      <c r="X18" s="155" t="str">
        <v>-</v>
      </c>
      <c r="Y18" s="104">
        <v>44963</v>
      </c>
      <c r="Z18" s="157" t="str">
        <v/>
      </c>
      <c r="AA18" s="163" t="str">
        <v>LC-130/SPoT</v>
      </c>
      <c r="AB18" s="156">
        <v>45292</v>
      </c>
      <c r="AC18" s="147" t="str">
        <v>Yes</v>
      </c>
      <c r="AD18" s="147" t="str">
        <v>FY23 inter</v>
      </c>
      <c r="AE18" s="147" t="str">
        <v>FY24 intra</v>
      </c>
      <c r="AF18" s="61" t="str">
        <v>D. Gibson</v>
      </c>
      <c r="AG18" s="61">
        <v>44477</v>
      </c>
      <c r="AH18" s="61" t="str">
        <v>I. McEwen</v>
      </c>
      <c r="AI18" s="61">
        <v>44477</v>
      </c>
      <c r="AJ18" s="147" t="str">
        <v>Hose to be installed on Main Supply Hose Reel upon arrival at Pole</v>
      </c>
      <c r="AK18" s="147" t="str">
        <v/>
      </c>
    </row>
    <row r="19" spans="1:40" s="95" customFormat="1" ht="53.1" hidden="1" customHeight="1" thickBot="1">
      <c r="A19" s="53" t="str">
        <v/>
      </c>
      <c r="B19" s="53" t="str">
        <v/>
      </c>
      <c r="C19" s="54" t="str">
        <v>Pt. Hueneme totals:</v>
      </c>
      <c r="D19" s="62" t="str">
        <v/>
      </c>
      <c r="E19" s="63" t="str">
        <v/>
      </c>
      <c r="F19" s="64" t="str">
        <v/>
      </c>
      <c r="G19" s="44" t="str">
        <v>TEU=&gt;</v>
      </c>
      <c r="H19" s="63">
        <v>7.7293417366946793</v>
      </c>
      <c r="I19" s="57">
        <v>7358.3333333333339</v>
      </c>
      <c r="J19" s="57" t="str">
        <v/>
      </c>
      <c r="K19" s="58">
        <v>55222</v>
      </c>
      <c r="L19" s="58" t="str">
        <v/>
      </c>
      <c r="M19" s="58" t="str">
        <v/>
      </c>
      <c r="N19" s="58" t="str">
        <v/>
      </c>
      <c r="O19" s="77" t="str">
        <v/>
      </c>
      <c r="P19" s="59" t="str">
        <v/>
      </c>
      <c r="Q19" s="77" t="str">
        <v/>
      </c>
      <c r="R19" s="60" t="str">
        <v/>
      </c>
      <c r="S19" s="59" t="str">
        <v/>
      </c>
      <c r="T19" s="60" t="str">
        <v/>
      </c>
      <c r="U19" s="60" t="str">
        <v/>
      </c>
      <c r="V19" s="59" t="str">
        <v/>
      </c>
      <c r="W19" s="60" t="str">
        <v/>
      </c>
      <c r="X19" s="60" t="str">
        <v/>
      </c>
      <c r="Y19" s="77" t="str">
        <v/>
      </c>
      <c r="Z19" s="60" t="str">
        <v/>
      </c>
      <c r="AA19" s="60" t="str">
        <v/>
      </c>
      <c r="AB19" s="77" t="str">
        <v/>
      </c>
      <c r="AC19" s="59" t="str">
        <v/>
      </c>
      <c r="AD19" s="77" t="str">
        <v/>
      </c>
      <c r="AE19" s="59" t="str">
        <v/>
      </c>
      <c r="AF19" s="59" t="str">
        <v/>
      </c>
      <c r="AG19" s="59" t="str">
        <v/>
      </c>
      <c r="AH19" s="59" t="str">
        <v/>
      </c>
      <c r="AI19" s="59" t="str">
        <v/>
      </c>
      <c r="AJ19" s="59" t="str">
        <v/>
      </c>
      <c r="AK19" s="59" t="str">
        <v/>
      </c>
      <c r="AL19" s="11"/>
      <c r="AM19" s="11"/>
      <c r="AN19" s="11"/>
    </row>
    <row r="20" spans="1:40" s="9" customFormat="1" ht="39.75" hidden="1" customHeight="1" thickTop="1">
      <c r="A20" s="24">
        <v>1.2</v>
      </c>
      <c r="B20" s="50" t="str">
        <v/>
      </c>
      <c r="C20" s="17" t="str">
        <v>8' Refit Container</v>
      </c>
      <c r="D20" s="17" t="str">
        <v>Priority refit materials including tools, flowmeter assemblies, motor drive installation kits, hardware, fittings, sensors, &amp; consumables</v>
      </c>
      <c r="E20" s="22">
        <v>96</v>
      </c>
      <c r="F20" s="22">
        <v>86</v>
      </c>
      <c r="G20" s="22">
        <v>96</v>
      </c>
      <c r="H20" s="22">
        <v>1</v>
      </c>
      <c r="I20" s="22">
        <v>458.66666666666669</v>
      </c>
      <c r="J20" s="22">
        <v>5600</v>
      </c>
      <c r="K20" s="4">
        <v>5600</v>
      </c>
      <c r="L20" s="158" t="str">
        <v>estimated</v>
      </c>
      <c r="M20" s="158" t="str">
        <v/>
      </c>
      <c r="N20" s="157" t="str">
        <v xml:space="preserve"> U. Wisc. Madison</v>
      </c>
      <c r="O20" s="162" t="str">
        <v/>
      </c>
      <c r="P20" s="160" t="str">
        <v>UWM - PTH</v>
      </c>
      <c r="Q20" s="169">
        <v>44515</v>
      </c>
      <c r="R20" s="151" t="str">
        <v xml:space="preserve"> Truck</v>
      </c>
      <c r="S20" s="152" t="str">
        <v>PTH - MCM</v>
      </c>
      <c r="T20" s="161" t="str">
        <v/>
      </c>
      <c r="U20" s="47" t="str">
        <v>USAP Vessel</v>
      </c>
      <c r="V20" s="154" t="str">
        <v>USAP Vessel</v>
      </c>
      <c r="W20" s="155" t="str">
        <v/>
      </c>
      <c r="X20" s="155" t="str">
        <v>-</v>
      </c>
      <c r="Y20" s="104">
        <v>44598</v>
      </c>
      <c r="Z20" s="157" t="str">
        <v/>
      </c>
      <c r="AA20" s="147" t="str">
        <v>LC-130</v>
      </c>
      <c r="AB20" s="156">
        <v>44880</v>
      </c>
      <c r="AC20" s="147" t="str">
        <v>Yes</v>
      </c>
      <c r="AD20" s="147" t="str">
        <v>FY22 inter</v>
      </c>
      <c r="AE20" s="147" t="str">
        <v>FY23 intra</v>
      </c>
      <c r="AF20" s="61" t="str">
        <v>D. Gibson</v>
      </c>
      <c r="AG20" s="147">
        <v>44477</v>
      </c>
      <c r="AH20" s="61" t="str">
        <v>I. McEwen</v>
      </c>
      <c r="AI20" s="61">
        <v>44477</v>
      </c>
      <c r="AJ20" s="147" t="str">
        <v>8' container moves with contents by LC130 or is broken down for movement by Basler</v>
      </c>
      <c r="AK20" s="61" t="str">
        <v/>
      </c>
    </row>
    <row r="21" spans="1:40" s="9" customFormat="1" ht="47.25" hidden="1" customHeight="1">
      <c r="A21" s="24">
        <v>1.2</v>
      </c>
      <c r="B21" s="50" t="str">
        <v/>
      </c>
      <c r="C21" s="17" t="str">
        <v>20' Refit Container A</v>
      </c>
      <c r="D21" s="17" t="str">
        <v>Refit materials incl. submersible pumps, hardware, filtration components, fall arrest towers, tools, &amp; hose crimper</v>
      </c>
      <c r="E21" s="22">
        <v>240</v>
      </c>
      <c r="F21" s="22">
        <v>96</v>
      </c>
      <c r="G21" s="22">
        <v>102</v>
      </c>
      <c r="H21" s="22">
        <v>1</v>
      </c>
      <c r="I21" s="22">
        <v>1360</v>
      </c>
      <c r="J21" s="22">
        <v>17500</v>
      </c>
      <c r="K21" s="4">
        <v>17500</v>
      </c>
      <c r="L21" s="158" t="str">
        <v>estimated</v>
      </c>
      <c r="M21" s="158" t="str">
        <v/>
      </c>
      <c r="N21" s="157" t="str">
        <v xml:space="preserve"> U. Wisc. Madison</v>
      </c>
      <c r="O21" s="162" t="str">
        <v/>
      </c>
      <c r="P21" s="160" t="str">
        <v>UWM - PTH</v>
      </c>
      <c r="Q21" s="169">
        <v>44515</v>
      </c>
      <c r="R21" s="151" t="str">
        <v xml:space="preserve"> Truck</v>
      </c>
      <c r="S21" s="152" t="str">
        <v>PTH - MCM</v>
      </c>
      <c r="T21" s="161" t="str">
        <v/>
      </c>
      <c r="U21" s="47" t="str">
        <v>USAP Vessel</v>
      </c>
      <c r="V21" s="154" t="str">
        <v>USAP Vessel</v>
      </c>
      <c r="W21" s="155" t="str">
        <v/>
      </c>
      <c r="X21" s="155" t="str">
        <v>-</v>
      </c>
      <c r="Y21" s="104">
        <v>44598</v>
      </c>
      <c r="Z21" s="157" t="str">
        <v/>
      </c>
      <c r="AA21" s="147" t="str">
        <v>LC-130/SPoT</v>
      </c>
      <c r="AB21" s="156">
        <v>44896</v>
      </c>
      <c r="AC21" s="147" t="str">
        <v>Yes</v>
      </c>
      <c r="AD21" s="147" t="str">
        <v>FY22 inter</v>
      </c>
      <c r="AE21" s="147" t="str">
        <v>FY23 intra</v>
      </c>
      <c r="AF21" s="147" t="str">
        <v>D. Gibson</v>
      </c>
      <c r="AG21" s="147">
        <v>44477</v>
      </c>
      <c r="AH21" s="147" t="str">
        <v>I. McEwen</v>
      </c>
      <c r="AI21" s="147">
        <v>44477</v>
      </c>
      <c r="AJ21" s="147" t="str">
        <v>For air shipment container contents will need to be unloaded and palletized</v>
      </c>
      <c r="AK21" s="147" t="str">
        <v/>
      </c>
    </row>
    <row r="22" spans="1:40" s="9" customFormat="1" ht="47.25" hidden="1">
      <c r="A22" s="24">
        <v>1.2</v>
      </c>
      <c r="B22" s="50" t="str">
        <v/>
      </c>
      <c r="C22" s="17" t="str">
        <v>20' Refit Container B</v>
      </c>
      <c r="D22" s="17" t="str">
        <v>Bulky materials incl. cable trays, vertical turbine pumps, vertical turbine pump motors, ladders, water tank doghouse/railing materials, 287 forks, generator parts, TU20 shaft, &amp; drill weight stack</v>
      </c>
      <c r="E22" s="22">
        <v>240</v>
      </c>
      <c r="F22" s="22">
        <v>96</v>
      </c>
      <c r="G22" s="22">
        <v>102</v>
      </c>
      <c r="H22" s="22">
        <v>1</v>
      </c>
      <c r="I22" s="22">
        <v>1360</v>
      </c>
      <c r="J22" s="22">
        <v>15500</v>
      </c>
      <c r="K22" s="4">
        <v>15500</v>
      </c>
      <c r="L22" s="22" t="str">
        <v>estimated</v>
      </c>
      <c r="M22" s="158" t="str">
        <v/>
      </c>
      <c r="N22" s="157" t="str">
        <v xml:space="preserve"> U. Wisc. Madison</v>
      </c>
      <c r="O22" s="162" t="str">
        <v/>
      </c>
      <c r="P22" s="160" t="str">
        <v>UWM - PTH</v>
      </c>
      <c r="Q22" s="169">
        <v>44515</v>
      </c>
      <c r="R22" s="151" t="str">
        <v>Truck</v>
      </c>
      <c r="S22" s="152" t="str">
        <v>PTH - MCM</v>
      </c>
      <c r="T22" s="153" t="str">
        <v/>
      </c>
      <c r="U22" s="47" t="str">
        <v>USAP Vessel</v>
      </c>
      <c r="V22" s="154" t="str">
        <v>USAP Vessel</v>
      </c>
      <c r="W22" s="155" t="str">
        <v/>
      </c>
      <c r="X22" s="155" t="str">
        <v>-</v>
      </c>
      <c r="Y22" s="104">
        <v>44598</v>
      </c>
      <c r="Z22" s="157" t="str">
        <v/>
      </c>
      <c r="AA22" s="147" t="str">
        <v>LC-130/SPoT</v>
      </c>
      <c r="AB22" s="156">
        <v>44910</v>
      </c>
      <c r="AC22" s="147" t="str">
        <v>Yes</v>
      </c>
      <c r="AD22" s="147" t="str">
        <v>FY22 inter</v>
      </c>
      <c r="AE22" s="147" t="str">
        <v>FY23 intra</v>
      </c>
      <c r="AF22" s="147" t="str">
        <v>D. Gibson</v>
      </c>
      <c r="AG22" s="147">
        <v>44477</v>
      </c>
      <c r="AH22" s="147" t="str">
        <v>I. McEwen</v>
      </c>
      <c r="AI22" s="147">
        <v>44477</v>
      </c>
      <c r="AJ22" s="147" t="str">
        <v>For air shipment container contents will need to be unloaded and palletized</v>
      </c>
      <c r="AK22" s="147" t="str">
        <v/>
      </c>
    </row>
    <row r="23" spans="1:40" s="9" customFormat="1" ht="79.5" hidden="1" customHeight="1">
      <c r="A23" s="24">
        <v>1.2</v>
      </c>
      <c r="B23" s="50" t="str">
        <v/>
      </c>
      <c r="C23" s="17" t="str">
        <v>ARA Trailer</v>
      </c>
      <c r="D23" s="1" t="str">
        <v>Enclosed trailer on skis housing 35kw generator</v>
      </c>
      <c r="E23" s="158">
        <v>192</v>
      </c>
      <c r="F23" s="158">
        <v>96</v>
      </c>
      <c r="G23" s="158">
        <v>88</v>
      </c>
      <c r="H23" s="22">
        <v>1</v>
      </c>
      <c r="I23" s="22">
        <v>938.66666666666663</v>
      </c>
      <c r="J23" s="22">
        <v>4860</v>
      </c>
      <c r="K23" s="4">
        <v>4860</v>
      </c>
      <c r="L23" s="22" t="str">
        <v>actual</v>
      </c>
      <c r="M23" s="22" t="str">
        <v>FLAMMABLE liquid power engine</v>
      </c>
      <c r="N23" s="24" t="str">
        <v xml:space="preserve"> U. Wisc. Madison</v>
      </c>
      <c r="O23" s="100" t="str">
        <v/>
      </c>
      <c r="P23" s="160" t="str">
        <v>UWM - PTH</v>
      </c>
      <c r="Q23" s="169">
        <v>44515</v>
      </c>
      <c r="R23" s="151" t="str">
        <v xml:space="preserve"> Truck</v>
      </c>
      <c r="S23" s="152" t="str">
        <v>PTH - MCM</v>
      </c>
      <c r="T23" s="161" t="str">
        <v/>
      </c>
      <c r="U23" s="153" t="str">
        <v>USAP Vessel</v>
      </c>
      <c r="V23" s="154" t="str">
        <v>USAP Vessel</v>
      </c>
      <c r="W23" s="155" t="str">
        <v/>
      </c>
      <c r="X23" s="155" t="str">
        <v>-</v>
      </c>
      <c r="Y23" s="104">
        <v>44598</v>
      </c>
      <c r="Z23" s="157" t="str">
        <v/>
      </c>
      <c r="AA23" s="147" t="str">
        <v>LC-130/SPoT</v>
      </c>
      <c r="AB23" s="156">
        <v>44910</v>
      </c>
      <c r="AC23" s="147" t="str">
        <v>Yes*</v>
      </c>
      <c r="AD23" s="147" t="str">
        <v>FY22 inter</v>
      </c>
      <c r="AE23" s="147" t="str">
        <v>FY23 intra</v>
      </c>
      <c r="AF23" s="61" t="str">
        <v>D. Gibson</v>
      </c>
      <c r="AG23" s="147">
        <v>44477</v>
      </c>
      <c r="AH23" s="61" t="str">
        <v>I. McEwen</v>
      </c>
      <c r="AI23" s="61">
        <v>44477</v>
      </c>
      <c r="AJ23" s="147" t="str">
        <v>*If this shipment is delayed 480 volt power generation support will be required in FW YR 1 by the contractor. Aside from the CRREL generator (far larger than required with high fuel burn rate) the capacity does not currently exist at the Pole.</v>
      </c>
      <c r="AK23" s="61" t="str">
        <v/>
      </c>
    </row>
    <row r="24" spans="1:40" s="9" customFormat="1" ht="36.75" hidden="1" customHeight="1">
      <c r="A24" s="24">
        <v>1.2</v>
      </c>
      <c r="B24" s="50" t="str">
        <v/>
      </c>
      <c r="C24" s="17" t="str">
        <v>Return Water Cable Reel (RWCR)</v>
      </c>
      <c r="D24" s="17" t="str">
        <v>Smaller reel - can fit in 20' container. Required onsite in FY23 for final integration and pre-drill activites</v>
      </c>
      <c r="E24" s="158">
        <v>112</v>
      </c>
      <c r="F24" s="158">
        <v>80</v>
      </c>
      <c r="G24" s="158">
        <v>80</v>
      </c>
      <c r="H24" s="22">
        <v>1</v>
      </c>
      <c r="I24" s="22">
        <v>414.81481481481484</v>
      </c>
      <c r="J24" s="22">
        <v>4000</v>
      </c>
      <c r="K24" s="4">
        <v>4000</v>
      </c>
      <c r="L24" s="158" t="str">
        <v>actual</v>
      </c>
      <c r="M24" s="158" t="str">
        <v/>
      </c>
      <c r="N24" s="157" t="str">
        <v xml:space="preserve"> U. Wisc. Madison</v>
      </c>
      <c r="O24" s="162" t="str">
        <v/>
      </c>
      <c r="P24" s="160" t="str">
        <v>UWM - PTH</v>
      </c>
      <c r="Q24" s="169">
        <v>44515</v>
      </c>
      <c r="R24" s="151" t="str">
        <v xml:space="preserve"> Truck</v>
      </c>
      <c r="S24" s="152" t="str">
        <v>PTH - MCM</v>
      </c>
      <c r="T24" s="161" t="str">
        <v/>
      </c>
      <c r="U24" s="47" t="str">
        <v>USAP Vessel</v>
      </c>
      <c r="V24" s="154" t="str">
        <v>USAP Vessel</v>
      </c>
      <c r="W24" s="155" t="str">
        <v/>
      </c>
      <c r="X24" s="155" t="str">
        <v>-</v>
      </c>
      <c r="Y24" s="104">
        <v>44598</v>
      </c>
      <c r="Z24" s="157" t="str">
        <v/>
      </c>
      <c r="AA24" s="147" t="str">
        <v>LC-130/SPoT</v>
      </c>
      <c r="AB24" s="156">
        <v>44927</v>
      </c>
      <c r="AC24" s="147" t="str">
        <v>Yes</v>
      </c>
      <c r="AD24" s="147" t="str">
        <v>FY22 inter</v>
      </c>
      <c r="AE24" s="147" t="str">
        <v>FY23 intra</v>
      </c>
      <c r="AF24" s="61" t="str">
        <v>D. Gibson</v>
      </c>
      <c r="AG24" s="147">
        <v>44477</v>
      </c>
      <c r="AH24" s="61" t="str">
        <v>I. McEwen</v>
      </c>
      <c r="AI24" s="61">
        <v>44477</v>
      </c>
      <c r="AJ24" s="147" t="str">
        <v>Weight from Gen 1 shipment information see picture</v>
      </c>
      <c r="AK24" s="61" t="str">
        <v/>
      </c>
    </row>
    <row r="25" spans="1:40" s="9" customFormat="1" ht="27.75" hidden="1" customHeight="1">
      <c r="A25" s="24">
        <v>1.2</v>
      </c>
      <c r="B25" s="50" t="str">
        <v/>
      </c>
      <c r="C25" s="17" t="str">
        <v>Main Cable Reel  (MCR)</v>
      </c>
      <c r="D25" s="17" t="str">
        <v xml:space="preserve">Required onsite in FY23 for final integration and pre-drill activites. Large cable reel - will require flat rack on vessel             </v>
      </c>
      <c r="E25" s="158">
        <v>140</v>
      </c>
      <c r="F25" s="158">
        <v>96</v>
      </c>
      <c r="G25" s="158">
        <v>95</v>
      </c>
      <c r="H25" s="22">
        <v>1</v>
      </c>
      <c r="I25" s="22">
        <v>738.88888888888891</v>
      </c>
      <c r="J25" s="22">
        <v>12500</v>
      </c>
      <c r="K25" s="4">
        <v>12500</v>
      </c>
      <c r="L25" s="158" t="str">
        <v>actual</v>
      </c>
      <c r="M25" s="158" t="str">
        <v/>
      </c>
      <c r="N25" s="157" t="str">
        <v xml:space="preserve"> U. Wisc. Madison</v>
      </c>
      <c r="O25" s="162" t="str">
        <v/>
      </c>
      <c r="P25" s="160" t="str">
        <v>UWM - PTH</v>
      </c>
      <c r="Q25" s="169">
        <v>44515</v>
      </c>
      <c r="R25" s="151" t="str">
        <v xml:space="preserve"> Truck</v>
      </c>
      <c r="S25" s="152" t="str">
        <v>PTH - MCM</v>
      </c>
      <c r="T25" s="161" t="str">
        <v/>
      </c>
      <c r="U25" s="47" t="str">
        <v>USAP Vessel</v>
      </c>
      <c r="V25" s="154" t="str">
        <v>USAP Vessel</v>
      </c>
      <c r="W25" s="155" t="str">
        <v/>
      </c>
      <c r="X25" s="155" t="str">
        <v>-</v>
      </c>
      <c r="Y25" s="104">
        <v>44598</v>
      </c>
      <c r="Z25" s="157" t="str">
        <v/>
      </c>
      <c r="AA25" s="147" t="str">
        <v>LC-130/SPoT</v>
      </c>
      <c r="AB25" s="156">
        <v>44927</v>
      </c>
      <c r="AC25" s="147" t="str">
        <v>Yes</v>
      </c>
      <c r="AD25" s="147" t="str">
        <v>FY22 inter</v>
      </c>
      <c r="AE25" s="147" t="str">
        <v>FY23 intra</v>
      </c>
      <c r="AF25" s="61" t="str">
        <v>D. Gibson</v>
      </c>
      <c r="AG25" s="147">
        <v>44477</v>
      </c>
      <c r="AH25" s="61" t="str">
        <v>I. McEwen</v>
      </c>
      <c r="AI25" s="61">
        <v>44477</v>
      </c>
      <c r="AJ25" s="147" t="str">
        <v>Required onsite in FS Y1 for final integration and pre-drill activities</v>
      </c>
      <c r="AK25" s="61" t="str">
        <v/>
      </c>
    </row>
    <row r="26" spans="1:40" s="13" customFormat="1" ht="63" hidden="1">
      <c r="A26" s="24">
        <v>1.2</v>
      </c>
      <c r="B26" s="50" t="str">
        <v/>
      </c>
      <c r="C26" s="17" t="str">
        <v>Controls infrastructure - Motor drives, PLCs, electrical hardware, and motor drive mounting kits</v>
      </c>
      <c r="D26" s="17" t="str">
        <v>Components and equipment to support field season 1 controls system tasking - ComSur - Do Not Freeze</v>
      </c>
      <c r="E26" s="22">
        <v>96</v>
      </c>
      <c r="F26" s="22">
        <v>48</v>
      </c>
      <c r="G26" s="22">
        <v>48</v>
      </c>
      <c r="H26" s="22">
        <v>1</v>
      </c>
      <c r="I26" s="22">
        <v>128</v>
      </c>
      <c r="J26" s="22">
        <v>3000</v>
      </c>
      <c r="K26" s="4">
        <v>3000</v>
      </c>
      <c r="L26" s="158" t="str">
        <v>estimated</v>
      </c>
      <c r="M26" s="158" t="str">
        <v>DNF</v>
      </c>
      <c r="N26" s="157" t="str">
        <v xml:space="preserve"> U. Wisc. Madison</v>
      </c>
      <c r="O26" s="162" t="str">
        <v/>
      </c>
      <c r="P26" s="160" t="str">
        <v>UWM - PTH</v>
      </c>
      <c r="Q26" s="169">
        <v>44682</v>
      </c>
      <c r="R26" s="151" t="str">
        <v>Truck</v>
      </c>
      <c r="S26" s="152" t="str">
        <v>PTH - CHC</v>
      </c>
      <c r="T26" s="153" t="str">
        <v/>
      </c>
      <c r="U26" s="153" t="str">
        <v>ComSur</v>
      </c>
      <c r="V26" s="154" t="str">
        <v>CHC-MCM</v>
      </c>
      <c r="W26" s="155" t="str">
        <v/>
      </c>
      <c r="X26" s="155" t="str">
        <v>USAP Air</v>
      </c>
      <c r="Y26" s="162">
        <v>44866</v>
      </c>
      <c r="Z26" s="157" t="str">
        <v/>
      </c>
      <c r="AA26" s="157" t="str">
        <v>LC-130</v>
      </c>
      <c r="AB26" s="162">
        <v>44896</v>
      </c>
      <c r="AC26" s="159" t="str">
        <v>Yes</v>
      </c>
      <c r="AD26" s="147" t="str">
        <v>FY23 inter</v>
      </c>
      <c r="AE26" s="147" t="str">
        <v>FY23 intra</v>
      </c>
      <c r="AF26" s="65" t="str">
        <v>D. Gibson</v>
      </c>
      <c r="AG26" s="159">
        <v>44477</v>
      </c>
      <c r="AH26" s="65" t="str">
        <v>I. McEwen</v>
      </c>
      <c r="AI26" s="65">
        <v>44477</v>
      </c>
      <c r="AJ26" s="159" t="str">
        <v>Weight estimated</v>
      </c>
      <c r="AK26" s="65" t="str">
        <v/>
      </c>
    </row>
    <row r="27" spans="1:40" ht="30">
      <c r="A27" s="257">
        <v>1.4</v>
      </c>
      <c r="B27" s="258" t="str">
        <v/>
      </c>
      <c r="C27" s="259" t="str">
        <v>ICL power and timing electronics</v>
      </c>
      <c r="D27" s="260" t="str">
        <v>1 crate containing rackmount electronics for power and timing systems - Do Not Freeze</v>
      </c>
      <c r="E27" s="261">
        <v>96</v>
      </c>
      <c r="F27" s="261">
        <v>48</v>
      </c>
      <c r="G27" s="261">
        <v>48</v>
      </c>
      <c r="H27" s="262">
        <v>1</v>
      </c>
      <c r="I27" s="263">
        <v>128</v>
      </c>
      <c r="J27" s="263">
        <v>600</v>
      </c>
      <c r="K27" s="264">
        <v>600</v>
      </c>
      <c r="L27" s="261" t="str">
        <v>estimated</v>
      </c>
      <c r="M27" s="265" t="str">
        <v>DNF</v>
      </c>
      <c r="N27" s="266" t="str">
        <v xml:space="preserve"> U. Wisc. Madison</v>
      </c>
      <c r="O27" s="267">
        <v>45139</v>
      </c>
      <c r="P27" s="268" t="str">
        <v>UWM - PTH</v>
      </c>
      <c r="Q27" s="269">
        <v>45139</v>
      </c>
      <c r="R27" s="268" t="str">
        <v>Truck</v>
      </c>
      <c r="S27" s="270" t="str">
        <v>PTH - CHC</v>
      </c>
      <c r="T27" s="271" t="str">
        <v/>
      </c>
      <c r="U27" s="271" t="str">
        <v>ComSur</v>
      </c>
      <c r="V27" s="272" t="str">
        <v>CHC-MCM</v>
      </c>
      <c r="W27" s="273" t="str">
        <v/>
      </c>
      <c r="X27" s="273" t="str">
        <v>USAP Air</v>
      </c>
      <c r="Y27" s="267">
        <v>45231</v>
      </c>
      <c r="Z27" s="274" t="str">
        <v/>
      </c>
      <c r="AA27" s="275" t="str">
        <v>LC-130</v>
      </c>
      <c r="AB27" s="267">
        <v>45261</v>
      </c>
      <c r="AC27" s="275" t="str">
        <v>Yes</v>
      </c>
      <c r="AD27" s="275" t="str">
        <v>FY24 inter</v>
      </c>
      <c r="AE27" s="275" t="str">
        <v>FY24 intra</v>
      </c>
      <c r="AF27" s="275" t="str">
        <v>J. Kelley</v>
      </c>
      <c r="AG27" s="267">
        <v>44481</v>
      </c>
      <c r="AH27" s="275" t="str">
        <v>D. Tosi</v>
      </c>
      <c r="AI27" s="267">
        <v>44481</v>
      </c>
      <c r="AJ27" s="275" t="str">
        <v/>
      </c>
      <c r="AK27" s="275" t="str">
        <v/>
      </c>
    </row>
    <row r="28" spans="1:40" ht="33.75" customHeight="1">
      <c r="A28" s="257">
        <v>1.4</v>
      </c>
      <c r="B28" s="258" t="str">
        <v/>
      </c>
      <c r="C28" s="259" t="str">
        <v>ICL patch cables and patch panels</v>
      </c>
      <c r="D28" s="276" t="str">
        <v>Standard vessel shipping - can overwinter in McM if shipped earlier - Do Not  Deep Freeze</v>
      </c>
      <c r="E28" s="261">
        <v>96</v>
      </c>
      <c r="F28" s="261">
        <v>48</v>
      </c>
      <c r="G28" s="261">
        <v>48</v>
      </c>
      <c r="H28" s="262">
        <v>1</v>
      </c>
      <c r="I28" s="263">
        <v>128</v>
      </c>
      <c r="J28" s="263">
        <v>1200</v>
      </c>
      <c r="K28" s="264">
        <v>1200</v>
      </c>
      <c r="L28" s="261" t="str">
        <v>estimated</v>
      </c>
      <c r="M28" s="265" t="str">
        <v>DNDF [TBD]</v>
      </c>
      <c r="N28" s="266" t="str">
        <v xml:space="preserve"> U. Wisc. Madison</v>
      </c>
      <c r="O28" s="267">
        <v>45078</v>
      </c>
      <c r="P28" s="268" t="str">
        <v>UWM - PTH</v>
      </c>
      <c r="Q28" s="269">
        <v>45139</v>
      </c>
      <c r="R28" s="268" t="str">
        <v>Truck</v>
      </c>
      <c r="S28" s="270" t="str">
        <v>PTH - CHC</v>
      </c>
      <c r="T28" s="271" t="str">
        <v/>
      </c>
      <c r="U28" s="271" t="str">
        <v>ComSur</v>
      </c>
      <c r="V28" s="272" t="str">
        <v>CHC-MCM</v>
      </c>
      <c r="W28" s="273" t="str">
        <v/>
      </c>
      <c r="X28" s="273" t="str">
        <v>USAP Air</v>
      </c>
      <c r="Y28" s="267">
        <v>45231</v>
      </c>
      <c r="Z28" s="274" t="str">
        <v/>
      </c>
      <c r="AA28" s="266" t="str">
        <v>LC-130</v>
      </c>
      <c r="AB28" s="267">
        <v>45261</v>
      </c>
      <c r="AC28" s="275" t="str">
        <v>Yes</v>
      </c>
      <c r="AD28" s="275" t="str">
        <v>FY24 inter</v>
      </c>
      <c r="AE28" s="275" t="str">
        <v>FY24 intra</v>
      </c>
      <c r="AF28" s="275" t="str">
        <v>J. Kelley</v>
      </c>
      <c r="AG28" s="267">
        <v>44481</v>
      </c>
      <c r="AH28" s="275" t="str">
        <v>D. Tosi</v>
      </c>
      <c r="AI28" s="267">
        <v>44481</v>
      </c>
      <c r="AJ28" s="275" t="str">
        <v xml:space="preserve">(*) storage in McMurdo pending low temperature test </v>
      </c>
      <c r="AK28" s="275" t="str">
        <v/>
      </c>
    </row>
    <row r="29" spans="1:40" s="27" customFormat="1" ht="31.5" hidden="1">
      <c r="A29" s="10">
        <v>1.2</v>
      </c>
      <c r="B29" s="50" t="str">
        <v/>
      </c>
      <c r="C29" s="14" t="str">
        <v>ARA Drill System Components - Crate 1</v>
      </c>
      <c r="D29" s="14" t="str">
        <v>ARA (Antarctic Rodwell Appartus) - downhole pump controller, ePump controller, splash cam kit, and accessories - Do Not Freeze</v>
      </c>
      <c r="E29" s="4">
        <v>96</v>
      </c>
      <c r="F29" s="4">
        <v>48</v>
      </c>
      <c r="G29" s="4">
        <v>48</v>
      </c>
      <c r="H29" s="4">
        <v>1</v>
      </c>
      <c r="I29" s="22">
        <v>128</v>
      </c>
      <c r="J29" s="22">
        <v>1200</v>
      </c>
      <c r="K29" s="4">
        <v>1200</v>
      </c>
      <c r="L29" s="4" t="str">
        <v>estimated</v>
      </c>
      <c r="M29" s="4" t="str">
        <v>DNF</v>
      </c>
      <c r="N29" s="10" t="str">
        <v xml:space="preserve"> U. Wisc. Madison</v>
      </c>
      <c r="O29" s="78" t="str">
        <v/>
      </c>
      <c r="P29" s="102" t="str">
        <v>UWM - PTH</v>
      </c>
      <c r="Q29" s="99">
        <v>44682</v>
      </c>
      <c r="R29" s="103" t="str">
        <v xml:space="preserve"> Truck</v>
      </c>
      <c r="S29" s="152" t="str">
        <v>PTH - CHC</v>
      </c>
      <c r="T29" s="101" t="str">
        <v/>
      </c>
      <c r="U29" s="153" t="str">
        <v>ComSur</v>
      </c>
      <c r="V29" s="154" t="str">
        <v>CHC-MCM</v>
      </c>
      <c r="W29" s="79" t="str">
        <v/>
      </c>
      <c r="X29" s="155" t="str">
        <v>USAP Air</v>
      </c>
      <c r="Y29" s="162">
        <v>44866</v>
      </c>
      <c r="Z29" s="10" t="str">
        <v/>
      </c>
      <c r="AA29" s="10" t="str">
        <v xml:space="preserve">LC-130 </v>
      </c>
      <c r="AB29" s="78">
        <v>44896</v>
      </c>
      <c r="AC29" s="26" t="str">
        <v>Yes</v>
      </c>
      <c r="AD29" s="147" t="str">
        <v>FY23 inter</v>
      </c>
      <c r="AE29" s="147" t="str">
        <v>FY23 intra</v>
      </c>
      <c r="AF29" s="34" t="str">
        <v>D. Gibson</v>
      </c>
      <c r="AG29" s="26">
        <v>44477</v>
      </c>
      <c r="AH29" s="66" t="str">
        <v>I. McEwen</v>
      </c>
      <c r="AI29" s="66">
        <v>44477</v>
      </c>
      <c r="AJ29" s="66" t="str">
        <v/>
      </c>
      <c r="AK29" s="66" t="str">
        <v/>
      </c>
    </row>
    <row r="30" spans="1:40" s="27" customFormat="1" ht="31.5" hidden="1">
      <c r="A30" s="10">
        <v>1.2</v>
      </c>
      <c r="B30" s="50" t="str">
        <v/>
      </c>
      <c r="C30" s="14" t="str">
        <v>ARA Drill System Components - Crate 2</v>
      </c>
      <c r="D30" s="14" t="str">
        <v>ARA (Antarctic Rodwell Appartus) - new downhole pumps, spares, accessories and tools</v>
      </c>
      <c r="E30" s="4">
        <v>96</v>
      </c>
      <c r="F30" s="4">
        <v>48</v>
      </c>
      <c r="G30" s="4">
        <v>48</v>
      </c>
      <c r="H30" s="4">
        <v>1</v>
      </c>
      <c r="I30" s="22">
        <v>128</v>
      </c>
      <c r="J30" s="22">
        <v>1200</v>
      </c>
      <c r="K30" s="4">
        <v>1200</v>
      </c>
      <c r="L30" s="4" t="str">
        <v>estimated</v>
      </c>
      <c r="M30" s="4" t="str">
        <v/>
      </c>
      <c r="N30" s="10" t="str">
        <v xml:space="preserve"> U. Wisc. Madison</v>
      </c>
      <c r="O30" s="78" t="str">
        <v/>
      </c>
      <c r="P30" s="102" t="str">
        <v>UWM - PTH</v>
      </c>
      <c r="Q30" s="99">
        <v>44682</v>
      </c>
      <c r="R30" s="103" t="str">
        <v xml:space="preserve"> Truck</v>
      </c>
      <c r="S30" s="152" t="str">
        <v>PTH - CHC</v>
      </c>
      <c r="T30" s="101" t="str">
        <v/>
      </c>
      <c r="U30" s="153" t="str">
        <v>ComSur</v>
      </c>
      <c r="V30" s="154" t="str">
        <v>CHC-MCM</v>
      </c>
      <c r="W30" s="79" t="str">
        <v/>
      </c>
      <c r="X30" s="155" t="str">
        <v>USAP Air</v>
      </c>
      <c r="Y30" s="162">
        <v>44866</v>
      </c>
      <c r="Z30" s="10" t="str">
        <v/>
      </c>
      <c r="AA30" s="26" t="str">
        <v>LC-130/SPoT</v>
      </c>
      <c r="AB30" s="78">
        <v>44896</v>
      </c>
      <c r="AC30" s="26" t="str">
        <v>Yes</v>
      </c>
      <c r="AD30" s="147" t="str">
        <v>FY23 inter</v>
      </c>
      <c r="AE30" s="147" t="str">
        <v>FY23 intra</v>
      </c>
      <c r="AF30" s="34" t="str">
        <v>D. Gibson</v>
      </c>
      <c r="AG30" s="26">
        <v>44477</v>
      </c>
      <c r="AH30" s="66" t="str">
        <v>I. McEwen</v>
      </c>
      <c r="AI30" s="66">
        <v>44477</v>
      </c>
      <c r="AJ30" s="66" t="str">
        <v/>
      </c>
      <c r="AK30" s="66" t="str">
        <v/>
      </c>
    </row>
    <row r="31" spans="1:40" s="9" customFormat="1" ht="41.1" hidden="1" customHeight="1">
      <c r="A31" s="10">
        <v>1.2</v>
      </c>
      <c r="B31" s="50" t="str">
        <v/>
      </c>
      <c r="C31" s="14" t="str">
        <v>Camp  Hose - currently staged at PSL</v>
      </c>
      <c r="D31" s="14" t="str">
        <v>Two spools of hose - 348 cf / 4990 lbs each. Required for SES set-up - no DNDF requirement.</v>
      </c>
      <c r="E31" s="4">
        <v>92</v>
      </c>
      <c r="F31" s="4">
        <v>92</v>
      </c>
      <c r="G31" s="4">
        <v>71</v>
      </c>
      <c r="H31" s="4">
        <v>2</v>
      </c>
      <c r="I31" s="22">
        <v>695.53703703703707</v>
      </c>
      <c r="J31" s="22">
        <v>4990</v>
      </c>
      <c r="K31" s="4">
        <v>9980</v>
      </c>
      <c r="L31" s="168" t="str">
        <v>actual</v>
      </c>
      <c r="M31" s="168" t="str">
        <v/>
      </c>
      <c r="N31" s="163" t="str">
        <v xml:space="preserve"> U. Wisc. Madison</v>
      </c>
      <c r="O31" s="156" t="str">
        <v/>
      </c>
      <c r="P31" s="151" t="str">
        <v>UWM-PTH</v>
      </c>
      <c r="Q31" s="99">
        <v>44880</v>
      </c>
      <c r="R31" s="151" t="str">
        <v>Truck</v>
      </c>
      <c r="S31" s="152" t="str">
        <v>PTH - MCM</v>
      </c>
      <c r="T31" s="12" t="str">
        <v/>
      </c>
      <c r="U31" s="153" t="str">
        <v>USAP Vessel</v>
      </c>
      <c r="V31" s="39" t="str">
        <v>USAP Vessel</v>
      </c>
      <c r="W31" s="155" t="str">
        <v/>
      </c>
      <c r="X31" s="155" t="str">
        <v>-</v>
      </c>
      <c r="Y31" s="104">
        <v>44598</v>
      </c>
      <c r="Z31" s="157" t="str">
        <v/>
      </c>
      <c r="AA31" s="147" t="str">
        <v>LC-130/SPoT</v>
      </c>
      <c r="AB31" s="156">
        <v>45261</v>
      </c>
      <c r="AC31" s="147" t="str">
        <v>Yes</v>
      </c>
      <c r="AD31" s="147" t="str">
        <v>FY22 inter</v>
      </c>
      <c r="AE31" s="147" t="str">
        <v>FY24 intra</v>
      </c>
      <c r="AF31" s="147" t="str">
        <v>D. Gibson</v>
      </c>
      <c r="AG31" s="147">
        <v>44477</v>
      </c>
      <c r="AH31" s="147" t="str">
        <v>I. McEwen</v>
      </c>
      <c r="AI31" s="147">
        <v>44477</v>
      </c>
      <c r="AJ31" s="147" t="str">
        <v/>
      </c>
      <c r="AK31" s="147" t="str">
        <v/>
      </c>
    </row>
    <row r="32" spans="1:40" s="9" customFormat="1" ht="31.5" hidden="1">
      <c r="A32" s="25">
        <v>1.2</v>
      </c>
      <c r="B32" s="48" t="str">
        <v/>
      </c>
      <c r="C32" s="3" t="str">
        <v>Bull wheel</v>
      </c>
      <c r="D32" s="3" t="str">
        <v>Bull wheel assembly - used to install main cable on reel in event of main cable damage/failure</v>
      </c>
      <c r="E32" s="4">
        <v>88</v>
      </c>
      <c r="F32" s="4">
        <v>58</v>
      </c>
      <c r="G32" s="4">
        <v>97</v>
      </c>
      <c r="H32" s="23">
        <v>1</v>
      </c>
      <c r="I32" s="22">
        <v>286.50925925925924</v>
      </c>
      <c r="J32" s="22">
        <v>2880</v>
      </c>
      <c r="K32" s="4">
        <v>2880</v>
      </c>
      <c r="L32" s="23" t="str">
        <v>actual</v>
      </c>
      <c r="M32" s="6" t="str">
        <v/>
      </c>
      <c r="N32" s="163" t="str">
        <v xml:space="preserve"> U. Wisc. Madison</v>
      </c>
      <c r="O32" s="156" t="str">
        <v/>
      </c>
      <c r="P32" s="160" t="str">
        <v>UWM - PTH</v>
      </c>
      <c r="Q32" s="169">
        <v>44880</v>
      </c>
      <c r="R32" s="151" t="str">
        <v>Truck</v>
      </c>
      <c r="S32" s="152" t="str">
        <v>PTH - MCM</v>
      </c>
      <c r="T32" s="153" t="str">
        <v/>
      </c>
      <c r="U32" s="153" t="str">
        <v>USAP Vessel</v>
      </c>
      <c r="V32" s="154" t="str">
        <v>USAP Vessel</v>
      </c>
      <c r="W32" s="155" t="str">
        <v/>
      </c>
      <c r="X32" s="155" t="str">
        <v>-</v>
      </c>
      <c r="Y32" s="156">
        <v>44963</v>
      </c>
      <c r="Z32" s="157" t="str">
        <v/>
      </c>
      <c r="AA32" s="147" t="str">
        <v>LC-130/SPoT</v>
      </c>
      <c r="AB32" s="156">
        <v>45323</v>
      </c>
      <c r="AC32" s="147" t="str">
        <v>No</v>
      </c>
      <c r="AD32" s="147" t="str">
        <v>FY23 inter</v>
      </c>
      <c r="AE32" s="147" t="str">
        <v>FY24 intra</v>
      </c>
      <c r="AF32" s="147" t="str">
        <v>D. Gibson</v>
      </c>
      <c r="AG32" s="147">
        <v>44477</v>
      </c>
      <c r="AH32" s="147" t="str">
        <v>I. McEwen</v>
      </c>
      <c r="AI32" s="147">
        <v>44477</v>
      </c>
      <c r="AJ32" s="147" t="str">
        <v>Weight and cube used from Gen 1 shipping label still on bull wheel.</v>
      </c>
      <c r="AK32" s="147" t="str">
        <v/>
      </c>
    </row>
    <row r="33" spans="1:37" s="9" customFormat="1" ht="31.5" hidden="1">
      <c r="A33" s="25">
        <v>1.2</v>
      </c>
      <c r="B33" s="48" t="str">
        <v/>
      </c>
      <c r="C33" s="3" t="str">
        <v>Load member cable reel</v>
      </c>
      <c r="D33" s="3" t="str">
        <v>Cable Reel used to deploy downhole load member during string installation</v>
      </c>
      <c r="E33" s="4">
        <v>84</v>
      </c>
      <c r="F33" s="4">
        <v>60</v>
      </c>
      <c r="G33" s="4">
        <v>48</v>
      </c>
      <c r="H33" s="23">
        <v>1</v>
      </c>
      <c r="I33" s="22">
        <v>140</v>
      </c>
      <c r="J33" s="22">
        <v>3800</v>
      </c>
      <c r="K33" s="4">
        <v>3800</v>
      </c>
      <c r="L33" s="23" t="str">
        <v>estimated</v>
      </c>
      <c r="M33" s="6" t="str">
        <v/>
      </c>
      <c r="N33" s="163" t="str">
        <v xml:space="preserve"> U. Wisc. Madison</v>
      </c>
      <c r="O33" s="156" t="str">
        <v/>
      </c>
      <c r="P33" s="160" t="str">
        <v>UWM - PTH</v>
      </c>
      <c r="Q33" s="169">
        <v>44880</v>
      </c>
      <c r="R33" s="151" t="str">
        <v>Truck</v>
      </c>
      <c r="S33" s="152" t="str">
        <v>PTH - MCM</v>
      </c>
      <c r="T33" s="153" t="str">
        <v/>
      </c>
      <c r="U33" s="153" t="str">
        <v>USAP Vessel</v>
      </c>
      <c r="V33" s="154" t="str">
        <v>USAP Vessel</v>
      </c>
      <c r="W33" s="155" t="str">
        <v/>
      </c>
      <c r="X33" s="155" t="str">
        <v>-</v>
      </c>
      <c r="Y33" s="156">
        <v>44963</v>
      </c>
      <c r="Z33" s="157" t="str">
        <v/>
      </c>
      <c r="AA33" s="147" t="str">
        <v>LC-130/SPoT</v>
      </c>
      <c r="AB33" s="156">
        <v>45275</v>
      </c>
      <c r="AC33" s="147" t="str">
        <v>Yes</v>
      </c>
      <c r="AD33" s="147" t="str">
        <v>FY23 inter</v>
      </c>
      <c r="AE33" s="147" t="str">
        <v>FY24 intra</v>
      </c>
      <c r="AF33" s="147" t="str">
        <v>D. Gibson</v>
      </c>
      <c r="AG33" s="147">
        <v>44477</v>
      </c>
      <c r="AH33" s="147" t="str">
        <v>I. McEwen</v>
      </c>
      <c r="AI33" s="147">
        <v>44477</v>
      </c>
      <c r="AJ33" s="147" t="str">
        <v>Required onsite in FW YR 2 for integration - recent addition, still in development</v>
      </c>
      <c r="AK33" s="147" t="str">
        <v/>
      </c>
    </row>
    <row r="34" spans="1:37" s="9" customFormat="1" ht="61.5" hidden="1" customHeight="1">
      <c r="A34" s="25">
        <v>1.2</v>
      </c>
      <c r="B34" s="48" t="str">
        <v/>
      </c>
      <c r="C34" s="3" t="str">
        <v>DOM Handling Facility (DHF)</v>
      </c>
      <c r="D34" s="3" t="str">
        <v>Standard vessel shipping - can overwinter in McM.</v>
      </c>
      <c r="E34" s="23">
        <v>240</v>
      </c>
      <c r="F34" s="23">
        <v>96</v>
      </c>
      <c r="G34" s="23">
        <v>96</v>
      </c>
      <c r="H34" s="23">
        <v>1</v>
      </c>
      <c r="I34" s="22">
        <v>1280</v>
      </c>
      <c r="J34" s="22">
        <v>12000</v>
      </c>
      <c r="K34" s="4">
        <v>12000</v>
      </c>
      <c r="L34" s="148" t="str">
        <v>estimated</v>
      </c>
      <c r="M34" s="170" t="str">
        <v/>
      </c>
      <c r="N34" s="163" t="str">
        <v xml:space="preserve"> U. Wisc. Madison</v>
      </c>
      <c r="O34" s="156" t="str">
        <v/>
      </c>
      <c r="P34" s="160" t="str">
        <v>UWM - PTH</v>
      </c>
      <c r="Q34" s="169">
        <v>44880</v>
      </c>
      <c r="R34" s="151" t="str">
        <v>Truck</v>
      </c>
      <c r="S34" s="153" t="str">
        <v>PTH - MCM</v>
      </c>
      <c r="T34" s="153" t="str">
        <v/>
      </c>
      <c r="U34" s="153" t="str">
        <v>USAP Vessel</v>
      </c>
      <c r="V34" s="155" t="str">
        <v>USAP Vessel</v>
      </c>
      <c r="W34" s="155" t="str">
        <v>-</v>
      </c>
      <c r="X34" s="155" t="str">
        <v>-</v>
      </c>
      <c r="Y34" s="162">
        <v>44963</v>
      </c>
      <c r="Z34" s="157" t="str">
        <v/>
      </c>
      <c r="AA34" s="147" t="str">
        <v>LC-130/SPoT</v>
      </c>
      <c r="AB34" s="156">
        <v>45261</v>
      </c>
      <c r="AC34" s="147" t="str">
        <v>Yes</v>
      </c>
      <c r="AD34" s="147" t="str">
        <v>FY23 inter</v>
      </c>
      <c r="AE34" s="147" t="str">
        <v>FY24 intra</v>
      </c>
      <c r="AF34" s="61" t="str">
        <v>D. Gibson</v>
      </c>
      <c r="AG34" s="147">
        <v>44477</v>
      </c>
      <c r="AH34" s="61" t="str">
        <v>I. McEwen</v>
      </c>
      <c r="AI34" s="61">
        <v>44477</v>
      </c>
      <c r="AJ34" s="147" t="str">
        <v>Sensor Handling Facility construction scheduled to begin mid-December FY24</v>
      </c>
      <c r="AK34" s="61" t="str">
        <v/>
      </c>
    </row>
    <row r="35" spans="1:37" ht="23.25" customHeight="1">
      <c r="A35" s="277">
        <v>1.2</v>
      </c>
      <c r="B35" s="278" t="str">
        <v/>
      </c>
      <c r="C35" s="276" t="str">
        <v xml:space="preserve">Spare Combo cable </v>
      </c>
      <c r="D35" s="279" t="str">
        <v>Spare cable for Return Water Cable Reel - on spool</v>
      </c>
      <c r="E35" s="262">
        <v>72</v>
      </c>
      <c r="F35" s="262">
        <v>72</v>
      </c>
      <c r="G35" s="262">
        <v>72</v>
      </c>
      <c r="H35" s="262">
        <v>1</v>
      </c>
      <c r="I35" s="263">
        <v>216</v>
      </c>
      <c r="J35" s="263">
        <v>3000</v>
      </c>
      <c r="K35" s="264">
        <v>3000</v>
      </c>
      <c r="L35" s="262" t="str">
        <v>actual</v>
      </c>
      <c r="M35" s="280" t="str">
        <v/>
      </c>
      <c r="N35" s="266" t="str">
        <v xml:space="preserve"> U. Wisc. Madison</v>
      </c>
      <c r="O35" s="267" t="str">
        <v/>
      </c>
      <c r="P35" s="268" t="str">
        <v>UWM-PTH</v>
      </c>
      <c r="Q35" s="269">
        <v>44880</v>
      </c>
      <c r="R35" s="268" t="str">
        <v>Truck</v>
      </c>
      <c r="S35" s="271" t="str">
        <v>PTH - MCM</v>
      </c>
      <c r="T35" s="271" t="str">
        <v/>
      </c>
      <c r="U35" s="271" t="str">
        <v>USAP Vessel</v>
      </c>
      <c r="V35" s="273" t="str">
        <v>USAP Vessel</v>
      </c>
      <c r="W35" s="273" t="str">
        <v/>
      </c>
      <c r="X35" s="273" t="str">
        <v>-</v>
      </c>
      <c r="Y35" s="281">
        <v>45328</v>
      </c>
      <c r="Z35" s="274" t="str">
        <v/>
      </c>
      <c r="AA35" s="275" t="str">
        <v>LC-130/SPoT</v>
      </c>
      <c r="AB35" s="267">
        <v>45334</v>
      </c>
      <c r="AC35" s="275" t="str">
        <v>No</v>
      </c>
      <c r="AD35" s="275" t="str">
        <v>FY24 inter</v>
      </c>
      <c r="AE35" s="275" t="str">
        <v>FY24 intra</v>
      </c>
      <c r="AF35" s="275" t="str">
        <v>D. Gibson</v>
      </c>
      <c r="AG35" s="267">
        <v>44477</v>
      </c>
      <c r="AH35" s="275" t="str">
        <v>I. McEwen</v>
      </c>
      <c r="AI35" s="267">
        <v>44477</v>
      </c>
      <c r="AJ35" s="275" t="str">
        <v>Spare required for drill season</v>
      </c>
      <c r="AK35" s="275" t="str">
        <v/>
      </c>
    </row>
    <row r="36" spans="1:37" ht="26.45" customHeight="1">
      <c r="A36" s="277">
        <v>1.2</v>
      </c>
      <c r="B36" s="278" t="str">
        <v/>
      </c>
      <c r="C36" s="279" t="str">
        <v>Spare Drill Cable</v>
      </c>
      <c r="D36" s="279" t="str">
        <v>Standard vessel shipping - can overwinter in McM. Cable on steel spool.</v>
      </c>
      <c r="E36" s="262">
        <v>83</v>
      </c>
      <c r="F36" s="262">
        <v>83</v>
      </c>
      <c r="G36" s="262">
        <v>61</v>
      </c>
      <c r="H36" s="262">
        <v>1</v>
      </c>
      <c r="I36" s="263">
        <v>243.1880787037037</v>
      </c>
      <c r="J36" s="263">
        <v>6835</v>
      </c>
      <c r="K36" s="264">
        <v>6835</v>
      </c>
      <c r="L36" s="262" t="str">
        <v>actual</v>
      </c>
      <c r="M36" s="280" t="str">
        <v/>
      </c>
      <c r="N36" s="266" t="str">
        <v xml:space="preserve"> U. Wisc. Madison</v>
      </c>
      <c r="O36" s="267" t="str">
        <v/>
      </c>
      <c r="P36" s="268" t="str">
        <v>UWM-PTH</v>
      </c>
      <c r="Q36" s="269">
        <v>44880</v>
      </c>
      <c r="R36" s="268" t="str">
        <v>Truck</v>
      </c>
      <c r="S36" s="271" t="str">
        <v>PTH - MCM</v>
      </c>
      <c r="T36" s="271" t="str">
        <v/>
      </c>
      <c r="U36" s="271" t="str">
        <v>USAP Vessel</v>
      </c>
      <c r="V36" s="273" t="str">
        <v>USAP Vessel</v>
      </c>
      <c r="W36" s="273" t="str">
        <v/>
      </c>
      <c r="X36" s="273" t="str">
        <v>-</v>
      </c>
      <c r="Y36" s="281">
        <v>45328</v>
      </c>
      <c r="Z36" s="274" t="str">
        <v/>
      </c>
      <c r="AA36" s="275" t="str">
        <v>LC-130/SPoT</v>
      </c>
      <c r="AB36" s="267">
        <v>45334</v>
      </c>
      <c r="AC36" s="275" t="str">
        <v>No</v>
      </c>
      <c r="AD36" s="275" t="str">
        <v>FY24 inter</v>
      </c>
      <c r="AE36" s="275" t="str">
        <v>FY24 intra</v>
      </c>
      <c r="AF36" s="275" t="str">
        <v>D. Gibson</v>
      </c>
      <c r="AG36" s="267">
        <v>44477</v>
      </c>
      <c r="AH36" s="275" t="str">
        <v>I. McEwen</v>
      </c>
      <c r="AI36" s="267">
        <v>44477</v>
      </c>
      <c r="AJ36" s="275" t="str">
        <v>Spare required for drill season</v>
      </c>
      <c r="AK36" s="275" t="str">
        <v/>
      </c>
    </row>
    <row r="37" spans="1:37" ht="30">
      <c r="A37" s="277">
        <v>1.2</v>
      </c>
      <c r="B37" s="278" t="str">
        <v/>
      </c>
      <c r="C37" s="279" t="str">
        <v>Computing/controls components</v>
      </c>
      <c r="D37" s="279" t="str">
        <v>Computing and controls equipment (Motor drives and other sensitive electronics) - Do Not Freeze</v>
      </c>
      <c r="E37" s="264">
        <v>96</v>
      </c>
      <c r="F37" s="264">
        <v>48</v>
      </c>
      <c r="G37" s="264">
        <v>48</v>
      </c>
      <c r="H37" s="262">
        <v>1</v>
      </c>
      <c r="I37" s="263">
        <v>128</v>
      </c>
      <c r="J37" s="263">
        <v>3000</v>
      </c>
      <c r="K37" s="264">
        <v>3000</v>
      </c>
      <c r="L37" s="262" t="str">
        <v>estimated</v>
      </c>
      <c r="M37" s="280" t="str">
        <v>DNF</v>
      </c>
      <c r="N37" s="266" t="str">
        <v xml:space="preserve"> U. Wisc. Madison</v>
      </c>
      <c r="O37" s="267" t="str">
        <v/>
      </c>
      <c r="P37" s="282" t="str">
        <v>UWM - PTH</v>
      </c>
      <c r="Q37" s="269">
        <v>45139</v>
      </c>
      <c r="R37" s="268" t="str">
        <v>Truck</v>
      </c>
      <c r="S37" s="270" t="str">
        <v>PTH - CHC</v>
      </c>
      <c r="T37" s="271" t="str">
        <v/>
      </c>
      <c r="U37" s="271" t="str">
        <v>ComSur</v>
      </c>
      <c r="V37" s="272" t="str">
        <v>CHC-MCM</v>
      </c>
      <c r="W37" s="273" t="str">
        <v/>
      </c>
      <c r="X37" s="273" t="str">
        <v>USAP Air</v>
      </c>
      <c r="Y37" s="267">
        <v>45231</v>
      </c>
      <c r="Z37" s="274" t="str">
        <v/>
      </c>
      <c r="AA37" s="275" t="str">
        <v>LC-130</v>
      </c>
      <c r="AB37" s="267">
        <v>45245</v>
      </c>
      <c r="AC37" s="275" t="str">
        <v>Yes</v>
      </c>
      <c r="AD37" s="275" t="str">
        <v>FY24 inter</v>
      </c>
      <c r="AE37" s="275" t="str">
        <v>FY24 intra</v>
      </c>
      <c r="AF37" s="275" t="str">
        <v>D. Gibson</v>
      </c>
      <c r="AG37" s="267">
        <v>44477</v>
      </c>
      <c r="AH37" s="275" t="str">
        <v>I. McEwen</v>
      </c>
      <c r="AI37" s="267">
        <v>44477</v>
      </c>
      <c r="AJ37" s="275" t="str">
        <v>Required onsite in FW YR 2 to support controls system tasking</v>
      </c>
      <c r="AK37" s="275" t="str">
        <v/>
      </c>
    </row>
    <row r="38" spans="1:37" ht="45">
      <c r="A38" s="277">
        <v>1.2</v>
      </c>
      <c r="B38" s="278" t="str">
        <v/>
      </c>
      <c r="C38" s="279" t="str">
        <v>Driller resupply/refit components -  8'  Container</v>
      </c>
      <c r="D38" s="279" t="str">
        <v>8' Mini Milvan; Consumables/drill components</v>
      </c>
      <c r="E38" s="264">
        <v>96</v>
      </c>
      <c r="F38" s="264">
        <v>86</v>
      </c>
      <c r="G38" s="264">
        <v>96</v>
      </c>
      <c r="H38" s="262">
        <v>1</v>
      </c>
      <c r="I38" s="263">
        <v>458.66666666666669</v>
      </c>
      <c r="J38" s="263">
        <v>6500</v>
      </c>
      <c r="K38" s="264">
        <v>6500</v>
      </c>
      <c r="L38" s="262" t="str">
        <v>estimated</v>
      </c>
      <c r="M38" s="280" t="str">
        <v/>
      </c>
      <c r="N38" s="266" t="str">
        <v xml:space="preserve"> U. Wisc. Madison</v>
      </c>
      <c r="O38" s="267" t="str">
        <v/>
      </c>
      <c r="P38" s="282" t="str">
        <v>UWM - PTH</v>
      </c>
      <c r="Q38" s="269">
        <v>45139</v>
      </c>
      <c r="R38" s="268" t="str">
        <v>Truck</v>
      </c>
      <c r="S38" s="270" t="str">
        <v>PTH - CHC</v>
      </c>
      <c r="T38" s="271" t="str">
        <v/>
      </c>
      <c r="U38" s="271" t="str">
        <v>ComSur</v>
      </c>
      <c r="V38" s="272" t="str">
        <v>CHC-MCM</v>
      </c>
      <c r="W38" s="273" t="str">
        <v/>
      </c>
      <c r="X38" s="273" t="str">
        <v>USAP Air</v>
      </c>
      <c r="Y38" s="267">
        <v>45231</v>
      </c>
      <c r="Z38" s="274" t="str">
        <v/>
      </c>
      <c r="AA38" s="275" t="str">
        <v>LC-130</v>
      </c>
      <c r="AB38" s="267">
        <v>45245</v>
      </c>
      <c r="AC38" s="275" t="str">
        <v>Yes</v>
      </c>
      <c r="AD38" s="275" t="str">
        <v>FY24 inter</v>
      </c>
      <c r="AE38" s="275" t="str">
        <v>FY24 intra</v>
      </c>
      <c r="AF38" s="275" t="str">
        <v>D. Gibson</v>
      </c>
      <c r="AG38" s="267">
        <v>44477</v>
      </c>
      <c r="AH38" s="275" t="str">
        <v>I. McEwen</v>
      </c>
      <c r="AI38" s="267">
        <v>44477</v>
      </c>
      <c r="AJ38" s="275" t="str">
        <v>Items identifed in prior field season - 8' container moves with contents overland or by air</v>
      </c>
      <c r="AK38" s="275" t="str">
        <v/>
      </c>
    </row>
    <row r="39" spans="1:37" ht="30">
      <c r="A39" s="277">
        <v>1.2</v>
      </c>
      <c r="B39" s="278" t="str">
        <v/>
      </c>
      <c r="C39" s="279" t="str">
        <v>Drill refit components</v>
      </c>
      <c r="D39" s="279" t="str">
        <v>Single crate. Consumables/drill refit components</v>
      </c>
      <c r="E39" s="262">
        <v>96</v>
      </c>
      <c r="F39" s="262">
        <v>48</v>
      </c>
      <c r="G39" s="262">
        <v>48</v>
      </c>
      <c r="H39" s="262">
        <v>1</v>
      </c>
      <c r="I39" s="263">
        <v>128</v>
      </c>
      <c r="J39" s="263">
        <v>3000</v>
      </c>
      <c r="K39" s="264">
        <v>3000</v>
      </c>
      <c r="L39" s="262" t="str">
        <v>estimated</v>
      </c>
      <c r="M39" s="280" t="str">
        <v/>
      </c>
      <c r="N39" s="266" t="str">
        <v xml:space="preserve"> U. Wisc. Madison</v>
      </c>
      <c r="O39" s="267" t="str">
        <v/>
      </c>
      <c r="P39" s="268" t="str">
        <v>UWM-PTH</v>
      </c>
      <c r="Q39" s="269">
        <v>45139</v>
      </c>
      <c r="R39" s="268" t="str">
        <v>Truck</v>
      </c>
      <c r="S39" s="271" t="str">
        <v>PTH - CHC</v>
      </c>
      <c r="T39" s="271" t="str">
        <v/>
      </c>
      <c r="U39" s="271" t="str">
        <v>Comsur</v>
      </c>
      <c r="V39" s="273" t="str">
        <v>CHC-MCM</v>
      </c>
      <c r="W39" s="273" t="str">
        <v/>
      </c>
      <c r="X39" s="273" t="str">
        <v>USAP Air</v>
      </c>
      <c r="Y39" s="267">
        <v>45231</v>
      </c>
      <c r="Z39" s="274" t="str">
        <v/>
      </c>
      <c r="AA39" s="266" t="str">
        <v>LC-130</v>
      </c>
      <c r="AB39" s="267">
        <v>45245</v>
      </c>
      <c r="AC39" s="275" t="str">
        <v>Yes</v>
      </c>
      <c r="AD39" s="275" t="str">
        <v>FY24 inter</v>
      </c>
      <c r="AE39" s="275" t="str">
        <v>FY24 intra</v>
      </c>
      <c r="AF39" s="275" t="str">
        <v>D. Gibson</v>
      </c>
      <c r="AG39" s="267">
        <v>44477</v>
      </c>
      <c r="AH39" s="275" t="str">
        <v>I. McEwen</v>
      </c>
      <c r="AI39" s="267">
        <v>44477</v>
      </c>
      <c r="AJ39" s="275" t="str">
        <v>Items identifed in prior field season</v>
      </c>
      <c r="AK39" s="275" t="str">
        <v/>
      </c>
    </row>
    <row r="40" spans="1:37" s="9" customFormat="1" ht="23.25" hidden="1" customHeight="1">
      <c r="A40" s="25">
        <v>1.2</v>
      </c>
      <c r="B40" s="48" t="str">
        <v/>
      </c>
      <c r="C40" s="18" t="str">
        <v>Drill Heads DNF - X</v>
      </c>
      <c r="D40" s="172" t="str">
        <v>Drill Heads for winterover storage - ICL  - Do Not Freeze</v>
      </c>
      <c r="E40" s="23">
        <v>192</v>
      </c>
      <c r="F40" s="23">
        <v>24</v>
      </c>
      <c r="G40" s="23">
        <v>24</v>
      </c>
      <c r="H40" s="23">
        <v>1</v>
      </c>
      <c r="I40" s="22">
        <v>64</v>
      </c>
      <c r="J40" s="22">
        <v>1060</v>
      </c>
      <c r="K40" s="4">
        <v>1060</v>
      </c>
      <c r="L40" s="148" t="str">
        <v>actual</v>
      </c>
      <c r="M40" s="170" t="str">
        <v>DNF</v>
      </c>
      <c r="N40" s="163" t="str">
        <v xml:space="preserve"> U. Wisc. Madison</v>
      </c>
      <c r="O40" s="156" t="str">
        <v/>
      </c>
      <c r="P40" s="151" t="str">
        <v>UWM-PTH</v>
      </c>
      <c r="Q40" s="169">
        <v>44880</v>
      </c>
      <c r="R40" s="151" t="str">
        <v>Truck</v>
      </c>
      <c r="S40" s="153" t="str">
        <v>PTH - MCM</v>
      </c>
      <c r="T40" s="153" t="str">
        <v/>
      </c>
      <c r="U40" s="153" t="str">
        <v>USAP Vessel</v>
      </c>
      <c r="V40" s="155" t="str">
        <v>USAP Vessel</v>
      </c>
      <c r="W40" s="155" t="str">
        <v/>
      </c>
      <c r="X40" s="155" t="str">
        <v>-</v>
      </c>
      <c r="Y40" s="162">
        <v>44963</v>
      </c>
      <c r="Z40" s="157" t="str">
        <v/>
      </c>
      <c r="AA40" s="163" t="str">
        <v>LC-130</v>
      </c>
      <c r="AB40" s="156">
        <v>44969</v>
      </c>
      <c r="AC40" s="147" t="str">
        <v>Yes</v>
      </c>
      <c r="AD40" s="147" t="str">
        <v>FY23 inter</v>
      </c>
      <c r="AE40" s="147" t="str">
        <v>FY23 intra</v>
      </c>
      <c r="AF40" s="147" t="str">
        <v>D. Gibson</v>
      </c>
      <c r="AG40" s="147">
        <v>44477</v>
      </c>
      <c r="AH40" s="147" t="str">
        <v>I. McEwen</v>
      </c>
      <c r="AI40" s="147">
        <v>44477</v>
      </c>
      <c r="AJ40" s="147" t="str">
        <v>One drill head shipped one year early for ull system wet-test</v>
      </c>
      <c r="AK40" s="147" t="str">
        <v/>
      </c>
    </row>
    <row r="41" spans="1:37" ht="23.25" customHeight="1">
      <c r="A41" s="277">
        <v>1.2</v>
      </c>
      <c r="B41" s="278" t="str">
        <v/>
      </c>
      <c r="C41" s="283" t="str">
        <v>Drill Heads DNF - Y</v>
      </c>
      <c r="D41" s="279" t="str">
        <v>Drill Heads for winterover storage - ICL  - Do Not Freeze</v>
      </c>
      <c r="E41" s="262">
        <v>192</v>
      </c>
      <c r="F41" s="262">
        <v>24</v>
      </c>
      <c r="G41" s="262">
        <v>24</v>
      </c>
      <c r="H41" s="262">
        <v>1</v>
      </c>
      <c r="I41" s="263">
        <v>64</v>
      </c>
      <c r="J41" s="263">
        <v>1060</v>
      </c>
      <c r="K41" s="264">
        <v>1060</v>
      </c>
      <c r="L41" s="262" t="str">
        <v>actual</v>
      </c>
      <c r="M41" s="280" t="str">
        <v>DNF</v>
      </c>
      <c r="N41" s="266" t="str">
        <v xml:space="preserve"> U. Wisc. Madison</v>
      </c>
      <c r="O41" s="267" t="str">
        <v/>
      </c>
      <c r="P41" s="268" t="str">
        <v>UWM-PTH</v>
      </c>
      <c r="Q41" s="269">
        <v>45245</v>
      </c>
      <c r="R41" s="268" t="str">
        <v>Truck</v>
      </c>
      <c r="S41" s="271" t="str">
        <v>PTH - MCM</v>
      </c>
      <c r="T41" s="271" t="str">
        <v/>
      </c>
      <c r="U41" s="271" t="str">
        <v>USAP Vessel</v>
      </c>
      <c r="V41" s="273" t="str">
        <v>USAP Vessel</v>
      </c>
      <c r="W41" s="273" t="str">
        <v/>
      </c>
      <c r="X41" s="273" t="str">
        <v>-</v>
      </c>
      <c r="Y41" s="281">
        <v>45328</v>
      </c>
      <c r="Z41" s="274" t="str">
        <v/>
      </c>
      <c r="AA41" s="266" t="str">
        <v>LC-130</v>
      </c>
      <c r="AB41" s="267">
        <v>45334</v>
      </c>
      <c r="AC41" s="275" t="str">
        <v>Yes</v>
      </c>
      <c r="AD41" s="275" t="str">
        <v>FY24 inter</v>
      </c>
      <c r="AE41" s="275" t="str">
        <v>FY24 intra</v>
      </c>
      <c r="AF41" s="275" t="str">
        <v>D. Gibson</v>
      </c>
      <c r="AG41" s="267">
        <v>44477</v>
      </c>
      <c r="AH41" s="275" t="str">
        <v>I. McEwen</v>
      </c>
      <c r="AI41" s="267">
        <v>44477</v>
      </c>
      <c r="AJ41" s="275" t="str">
        <v/>
      </c>
      <c r="AK41" s="275" t="str">
        <v/>
      </c>
    </row>
    <row r="42" spans="1:37" ht="22.5" customHeight="1">
      <c r="A42" s="277">
        <v>1.2</v>
      </c>
      <c r="B42" s="278" t="str">
        <v/>
      </c>
      <c r="C42" s="283" t="str">
        <v>Drill Heads DNF - R</v>
      </c>
      <c r="D42" s="279" t="str">
        <v xml:space="preserve">Drill Heads for winterover storage - ICL  - Do Not Freeze </v>
      </c>
      <c r="E42" s="262">
        <v>192</v>
      </c>
      <c r="F42" s="262">
        <v>24</v>
      </c>
      <c r="G42" s="262">
        <v>24</v>
      </c>
      <c r="H42" s="262">
        <v>1</v>
      </c>
      <c r="I42" s="263">
        <v>64</v>
      </c>
      <c r="J42" s="263">
        <v>1060</v>
      </c>
      <c r="K42" s="264">
        <v>1060</v>
      </c>
      <c r="L42" s="262" t="str">
        <v>actual</v>
      </c>
      <c r="M42" s="280" t="str">
        <v>DNF</v>
      </c>
      <c r="N42" s="266" t="str">
        <v xml:space="preserve"> U. Wisc. Madison</v>
      </c>
      <c r="O42" s="267" t="str">
        <v/>
      </c>
      <c r="P42" s="268" t="str">
        <v>UWM-PTH</v>
      </c>
      <c r="Q42" s="269">
        <v>45245</v>
      </c>
      <c r="R42" s="268" t="str">
        <v>Truck</v>
      </c>
      <c r="S42" s="271" t="str">
        <v>PTH - MCM</v>
      </c>
      <c r="T42" s="271" t="str">
        <v/>
      </c>
      <c r="U42" s="271" t="str">
        <v>USAP Vessel</v>
      </c>
      <c r="V42" s="273" t="str">
        <v>USAP Vessel</v>
      </c>
      <c r="W42" s="273" t="str">
        <v/>
      </c>
      <c r="X42" s="273" t="str">
        <v>-</v>
      </c>
      <c r="Y42" s="281">
        <v>45328</v>
      </c>
      <c r="Z42" s="274" t="str">
        <v/>
      </c>
      <c r="AA42" s="266" t="str">
        <v>LC-130</v>
      </c>
      <c r="AB42" s="267">
        <v>45334</v>
      </c>
      <c r="AC42" s="275" t="str">
        <v>Yes</v>
      </c>
      <c r="AD42" s="275" t="str">
        <v>FY24 inter</v>
      </c>
      <c r="AE42" s="275" t="str">
        <v>FY24 intra</v>
      </c>
      <c r="AF42" s="275" t="str">
        <v>D. Gibson</v>
      </c>
      <c r="AG42" s="267">
        <v>44477</v>
      </c>
      <c r="AH42" s="275" t="str">
        <v>I. McEwen</v>
      </c>
      <c r="AI42" s="267">
        <v>44477</v>
      </c>
      <c r="AJ42" s="275" t="str">
        <v/>
      </c>
      <c r="AK42" s="275" t="str">
        <v/>
      </c>
    </row>
    <row r="43" spans="1:37" s="9" customFormat="1" ht="34.5" hidden="1" customHeight="1">
      <c r="A43" s="25">
        <v>1.2</v>
      </c>
      <c r="B43" s="48" t="str">
        <v/>
      </c>
      <c r="C43" s="3" t="str">
        <v>Computing/controls components</v>
      </c>
      <c r="D43" s="172" t="str">
        <v>Computing and controls equipment (Sensor, motor drives and other sensitive electronics) - Do Not Freeze</v>
      </c>
      <c r="E43" s="4">
        <v>96</v>
      </c>
      <c r="F43" s="4">
        <v>48</v>
      </c>
      <c r="G43" s="4">
        <v>48</v>
      </c>
      <c r="H43" s="23">
        <v>1</v>
      </c>
      <c r="I43" s="22">
        <v>128</v>
      </c>
      <c r="J43" s="22">
        <v>3000</v>
      </c>
      <c r="K43" s="4">
        <v>3000</v>
      </c>
      <c r="L43" s="23" t="str">
        <v>estimated</v>
      </c>
      <c r="M43" s="6" t="str">
        <v>DNF</v>
      </c>
      <c r="N43" s="163" t="str">
        <v xml:space="preserve"> U. Wisc. Madison</v>
      </c>
      <c r="O43" s="156" t="str">
        <v/>
      </c>
      <c r="P43" s="160" t="str">
        <v>UWM - PTH</v>
      </c>
      <c r="Q43" s="169">
        <v>45505</v>
      </c>
      <c r="R43" s="151" t="str">
        <v>Truck</v>
      </c>
      <c r="S43" s="152" t="str">
        <v>PTH - CHC</v>
      </c>
      <c r="T43" s="153" t="str">
        <v/>
      </c>
      <c r="U43" s="153" t="str">
        <v>ComSur</v>
      </c>
      <c r="V43" s="154" t="str">
        <v>CHC-MCM</v>
      </c>
      <c r="W43" s="155" t="str">
        <v/>
      </c>
      <c r="X43" s="155" t="str">
        <v>USAP Air</v>
      </c>
      <c r="Y43" s="156">
        <v>45597</v>
      </c>
      <c r="Z43" s="157" t="str">
        <v/>
      </c>
      <c r="AA43" s="147" t="str">
        <v>LC-130</v>
      </c>
      <c r="AB43" s="156">
        <v>45611</v>
      </c>
      <c r="AC43" s="147" t="str">
        <v>Yes</v>
      </c>
      <c r="AD43" s="147" t="str">
        <v>FY25 inter</v>
      </c>
      <c r="AE43" s="147" t="str">
        <v>FY25 intra</v>
      </c>
      <c r="AF43" s="147" t="str">
        <v>D. Gibson</v>
      </c>
      <c r="AG43" s="147">
        <v>44477</v>
      </c>
      <c r="AH43" s="147" t="str">
        <v>I. McEwen</v>
      </c>
      <c r="AI43" s="147">
        <v>44477</v>
      </c>
      <c r="AJ43" s="147" t="str">
        <v/>
      </c>
      <c r="AK43" s="147" t="str">
        <v/>
      </c>
    </row>
    <row r="44" spans="1:37" ht="21.75" customHeight="1">
      <c r="A44" s="284">
        <v>1.2</v>
      </c>
      <c r="B44" s="285" t="str">
        <v/>
      </c>
      <c r="C44" s="286" t="str">
        <v xml:space="preserve">Installation Hardware  87-93 </v>
      </c>
      <c r="D44" s="286" t="str">
        <v>Installation hardware for winterover storage at Pole</v>
      </c>
      <c r="E44" s="287">
        <v>96</v>
      </c>
      <c r="F44" s="287">
        <v>48</v>
      </c>
      <c r="G44" s="287">
        <v>48</v>
      </c>
      <c r="H44" s="262">
        <v>7</v>
      </c>
      <c r="I44" s="263">
        <v>896</v>
      </c>
      <c r="J44" s="263">
        <v>1000</v>
      </c>
      <c r="K44" s="264">
        <v>7000</v>
      </c>
      <c r="L44" s="287" t="str">
        <v>estimated</v>
      </c>
      <c r="M44" s="288" t="str">
        <v/>
      </c>
      <c r="N44" s="266" t="str">
        <v xml:space="preserve"> U. Wisc. Madison</v>
      </c>
      <c r="O44" s="267" t="str">
        <v/>
      </c>
      <c r="P44" s="282" t="str">
        <v>UWM - PTH</v>
      </c>
      <c r="Q44" s="269">
        <v>45245</v>
      </c>
      <c r="R44" s="268" t="str">
        <v>Truck</v>
      </c>
      <c r="S44" s="270" t="str">
        <v>PTH - MCM</v>
      </c>
      <c r="T44" s="271" t="str">
        <v/>
      </c>
      <c r="U44" s="271" t="str">
        <v>USAP Vessel</v>
      </c>
      <c r="V44" s="273" t="str">
        <v>USAP Vessel</v>
      </c>
      <c r="W44" s="273" t="str">
        <v/>
      </c>
      <c r="X44" s="273" t="str">
        <v>-</v>
      </c>
      <c r="Y44" s="281">
        <v>45328</v>
      </c>
      <c r="Z44" s="274" t="str">
        <v/>
      </c>
      <c r="AA44" s="266" t="str">
        <v>LC-130</v>
      </c>
      <c r="AB44" s="267">
        <v>45337</v>
      </c>
      <c r="AC44" s="275" t="str">
        <v>Yes</v>
      </c>
      <c r="AD44" s="275" t="str">
        <v>FY24 inter</v>
      </c>
      <c r="AE44" s="275" t="str">
        <v>FY24 intra</v>
      </c>
      <c r="AF44" s="275" t="str">
        <v>D. Tosi</v>
      </c>
      <c r="AG44" s="267">
        <v>44461</v>
      </c>
      <c r="AH44" s="275" t="str">
        <v>I. McEwen</v>
      </c>
      <c r="AI44" s="267">
        <v>44461</v>
      </c>
      <c r="AJ44" s="275" t="str">
        <v/>
      </c>
      <c r="AK44" s="275" t="str">
        <v/>
      </c>
    </row>
    <row r="45" spans="1:37" ht="32.450000000000003" customHeight="1">
      <c r="A45" s="284">
        <v>1.2</v>
      </c>
      <c r="B45" s="285" t="str">
        <v/>
      </c>
      <c r="C45" s="286" t="str">
        <v xml:space="preserve">Installation Weights  87-93 </v>
      </c>
      <c r="D45" s="286" t="str">
        <v>Installation weights for winterover storage at Pole</v>
      </c>
      <c r="E45" s="287">
        <v>36</v>
      </c>
      <c r="F45" s="287">
        <v>24</v>
      </c>
      <c r="G45" s="287">
        <v>24</v>
      </c>
      <c r="H45" s="262">
        <v>7</v>
      </c>
      <c r="I45" s="263">
        <v>84</v>
      </c>
      <c r="J45" s="263">
        <v>785.71428571428567</v>
      </c>
      <c r="K45" s="264">
        <v>5500</v>
      </c>
      <c r="L45" s="287" t="str">
        <v>estimated</v>
      </c>
      <c r="M45" s="288" t="str">
        <v/>
      </c>
      <c r="N45" s="266" t="str">
        <v xml:space="preserve"> U. Wisc. Madison</v>
      </c>
      <c r="O45" s="267" t="str">
        <v/>
      </c>
      <c r="P45" s="282" t="str">
        <v>UWM - PTH</v>
      </c>
      <c r="Q45" s="269">
        <v>45245</v>
      </c>
      <c r="R45" s="268" t="str">
        <v>Truck</v>
      </c>
      <c r="S45" s="270" t="str">
        <v>PTH - MCM</v>
      </c>
      <c r="T45" s="271" t="str">
        <v/>
      </c>
      <c r="U45" s="271" t="str">
        <v>USAP Vessel</v>
      </c>
      <c r="V45" s="273" t="str">
        <v>USAP Vessel</v>
      </c>
      <c r="W45" s="273" t="str">
        <v/>
      </c>
      <c r="X45" s="273" t="str">
        <v>-</v>
      </c>
      <c r="Y45" s="281">
        <v>45328</v>
      </c>
      <c r="Z45" s="274" t="str">
        <v/>
      </c>
      <c r="AA45" s="266" t="str">
        <v>LC-130</v>
      </c>
      <c r="AB45" s="267">
        <v>45337</v>
      </c>
      <c r="AC45" s="275" t="str">
        <v>Yes</v>
      </c>
      <c r="AD45" s="275" t="str">
        <v>FY24 inter</v>
      </c>
      <c r="AE45" s="275" t="str">
        <v>FY24 intra</v>
      </c>
      <c r="AF45" s="275" t="str">
        <v>D. Tosi</v>
      </c>
      <c r="AG45" s="267">
        <v>44461</v>
      </c>
      <c r="AH45" s="275" t="str">
        <v>I. McEwen</v>
      </c>
      <c r="AI45" s="267">
        <v>44461</v>
      </c>
      <c r="AJ45" s="275" t="str">
        <v/>
      </c>
      <c r="AK45" s="275" t="str">
        <v/>
      </c>
    </row>
    <row r="46" spans="1:37" ht="30">
      <c r="A46" s="277">
        <v>1.5</v>
      </c>
      <c r="B46" s="278" t="str">
        <v/>
      </c>
      <c r="C46" s="279" t="str">
        <v>Calibration/Special Devices 87-88</v>
      </c>
      <c r="D46" s="279" t="str">
        <v>3+1 PencilBeams from UW, 2+1 pDOM and 1+1 LOMs - Do Not Deep Freeze</v>
      </c>
      <c r="E46" s="262">
        <v>58</v>
      </c>
      <c r="F46" s="262">
        <v>38</v>
      </c>
      <c r="G46" s="262">
        <v>41</v>
      </c>
      <c r="H46" s="262">
        <v>1</v>
      </c>
      <c r="I46" s="263">
        <v>52.293981481481481</v>
      </c>
      <c r="J46" s="263">
        <v>836</v>
      </c>
      <c r="K46" s="264">
        <v>836</v>
      </c>
      <c r="L46" s="262" t="str">
        <v>use mDOM as estimate</v>
      </c>
      <c r="M46" s="280" t="str">
        <v>DNDF [-40C]</v>
      </c>
      <c r="N46" s="266" t="str">
        <v xml:space="preserve"> U. Wisc. Madison</v>
      </c>
      <c r="O46" s="267" t="str">
        <v/>
      </c>
      <c r="P46" s="282" t="str">
        <v>UWM - PTH</v>
      </c>
      <c r="Q46" s="269">
        <v>45139</v>
      </c>
      <c r="R46" s="268" t="str">
        <v>Truck</v>
      </c>
      <c r="S46" s="270" t="str">
        <v>PTH - CHC</v>
      </c>
      <c r="T46" s="271" t="str">
        <v/>
      </c>
      <c r="U46" s="271" t="str">
        <v>ComSur</v>
      </c>
      <c r="V46" s="273" t="str">
        <v>CHC-MCM</v>
      </c>
      <c r="W46" s="273" t="str">
        <v/>
      </c>
      <c r="X46" s="273" t="str">
        <v>USAP Air</v>
      </c>
      <c r="Y46" s="267">
        <v>45231</v>
      </c>
      <c r="Z46" s="274" t="str">
        <v/>
      </c>
      <c r="AA46" s="275" t="str">
        <v>LC-130</v>
      </c>
      <c r="AB46" s="267">
        <v>45275</v>
      </c>
      <c r="AC46" s="275" t="str">
        <v>Yes</v>
      </c>
      <c r="AD46" s="275" t="str">
        <v>FY24 inter</v>
      </c>
      <c r="AE46" s="275" t="str">
        <v>FY24 intra</v>
      </c>
      <c r="AF46" s="275" t="str">
        <v>D. Williams</v>
      </c>
      <c r="AG46" s="267">
        <v>44482</v>
      </c>
      <c r="AH46" s="275" t="str">
        <v>D. Tosi</v>
      </c>
      <c r="AI46" s="267">
        <v>44482</v>
      </c>
      <c r="AJ46" s="275" t="str">
        <v/>
      </c>
      <c r="AK46" s="275" t="str">
        <v/>
      </c>
    </row>
    <row r="47" spans="1:37" ht="60">
      <c r="A47" s="277">
        <v>1.3</v>
      </c>
      <c r="B47" s="278" t="str">
        <v/>
      </c>
      <c r="C47" s="279" t="str">
        <v>Special Devices 87-88</v>
      </c>
      <c r="D47" s="279" t="str">
        <v>Special devices for 2 strings from UW (4+1 Radio Pulsers (all strings) 1+1 Radio Receivers, 3+1 FOM)  - Do Not Deep Freeze</v>
      </c>
      <c r="E47" s="262">
        <v>63</v>
      </c>
      <c r="F47" s="262">
        <v>40</v>
      </c>
      <c r="G47" s="262">
        <v>42</v>
      </c>
      <c r="H47" s="262">
        <v>1</v>
      </c>
      <c r="I47" s="263">
        <v>61.25</v>
      </c>
      <c r="J47" s="263">
        <v>677</v>
      </c>
      <c r="K47" s="264">
        <v>677</v>
      </c>
      <c r="L47" s="262" t="str">
        <v>preliminary</v>
      </c>
      <c r="M47" s="280" t="str">
        <v>DNDF [-40C]</v>
      </c>
      <c r="N47" s="266" t="str">
        <v>UWM/Kansas</v>
      </c>
      <c r="O47" s="267" t="str">
        <v/>
      </c>
      <c r="P47" s="282" t="str">
        <v>UWM - PTH</v>
      </c>
      <c r="Q47" s="269">
        <v>45139</v>
      </c>
      <c r="R47" s="268" t="str">
        <v>Truck</v>
      </c>
      <c r="S47" s="270" t="str">
        <v>PTH - CHC</v>
      </c>
      <c r="T47" s="271" t="str">
        <v/>
      </c>
      <c r="U47" s="271" t="str">
        <v>ComSur</v>
      </c>
      <c r="V47" s="273" t="str">
        <v>CHC-MCM</v>
      </c>
      <c r="W47" s="273" t="str">
        <v/>
      </c>
      <c r="X47" s="273" t="str">
        <v>USAP Air</v>
      </c>
      <c r="Y47" s="267">
        <v>45231</v>
      </c>
      <c r="Z47" s="274" t="str">
        <v/>
      </c>
      <c r="AA47" s="266" t="str">
        <v>LC-130</v>
      </c>
      <c r="AB47" s="267">
        <v>45275</v>
      </c>
      <c r="AC47" s="275" t="str">
        <v>Yes</v>
      </c>
      <c r="AD47" s="275" t="str">
        <v>FY24 inter</v>
      </c>
      <c r="AE47" s="275" t="str">
        <v>FY24 intra</v>
      </c>
      <c r="AF47" s="275" t="str">
        <v>S. Boeser</v>
      </c>
      <c r="AG47" s="267">
        <v>44482</v>
      </c>
      <c r="AH47" s="275" t="str">
        <v>D. Tosi</v>
      </c>
      <c r="AI47" s="267">
        <v>44482</v>
      </c>
      <c r="AJ47" s="275" t="str">
        <v>4+1 Radio Pulser, weight  50 kg. 1+1 Radio receiver, assume mDOM weight, 3+1 FOM (assume mDOM weight) + 2ftx2ftx4ft FOM box (50 lbs).  Special Devices from UW. FTS, seismometer missing from estimate.  250 lbs crate estimate</v>
      </c>
      <c r="AK47" s="275" t="str">
        <v/>
      </c>
    </row>
    <row r="48" spans="1:37" ht="30" customHeight="1">
      <c r="A48" s="277">
        <v>1.2</v>
      </c>
      <c r="B48" s="278" t="str">
        <v/>
      </c>
      <c r="C48" s="276" t="str">
        <v>Misc. Science Equipment - FY24</v>
      </c>
      <c r="D48" s="276" t="str">
        <v xml:space="preserve">Scientific and test equipment (SPAT, DCM et al.) - Do Not Freeze </v>
      </c>
      <c r="E48" s="289">
        <v>48</v>
      </c>
      <c r="F48" s="289">
        <v>48</v>
      </c>
      <c r="G48" s="289">
        <v>48</v>
      </c>
      <c r="H48" s="262">
        <v>1</v>
      </c>
      <c r="I48" s="263">
        <v>64</v>
      </c>
      <c r="J48" s="263">
        <v>1500</v>
      </c>
      <c r="K48" s="264">
        <v>1500</v>
      </c>
      <c r="L48" s="289" t="str">
        <v>estimated</v>
      </c>
      <c r="M48" s="290" t="str">
        <v>DNF</v>
      </c>
      <c r="N48" s="266" t="str">
        <v xml:space="preserve"> U. Wisc. Madison</v>
      </c>
      <c r="O48" s="267" t="str">
        <v/>
      </c>
      <c r="P48" s="268" t="str">
        <v>UWM - PTH</v>
      </c>
      <c r="Q48" s="269">
        <v>45139</v>
      </c>
      <c r="R48" s="268" t="str">
        <v>Truck</v>
      </c>
      <c r="S48" s="270" t="str">
        <v>PTH - CHC</v>
      </c>
      <c r="T48" s="271" t="str">
        <v/>
      </c>
      <c r="U48" s="271" t="str">
        <v>ComSur</v>
      </c>
      <c r="V48" s="273" t="str">
        <v>CHC-MCM</v>
      </c>
      <c r="W48" s="273" t="str">
        <v/>
      </c>
      <c r="X48" s="273" t="str">
        <v>USAP Air</v>
      </c>
      <c r="Y48" s="267">
        <v>45231</v>
      </c>
      <c r="Z48" s="274" t="str">
        <v/>
      </c>
      <c r="AA48" s="266" t="str">
        <v>LC-130</v>
      </c>
      <c r="AB48" s="267">
        <v>45261</v>
      </c>
      <c r="AC48" s="275" t="str">
        <v>Yes</v>
      </c>
      <c r="AD48" s="275" t="str">
        <v>FY24 inter</v>
      </c>
      <c r="AE48" s="275" t="str">
        <v>FY24 intra</v>
      </c>
      <c r="AF48" s="275" t="str">
        <v>T. Karg</v>
      </c>
      <c r="AG48" s="267">
        <v>44477</v>
      </c>
      <c r="AH48" s="275" t="str">
        <v>D. Tosi</v>
      </c>
      <c r="AI48" s="267">
        <v>44477</v>
      </c>
      <c r="AJ48" s="275" t="str">
        <v/>
      </c>
      <c r="AK48" s="275" t="str">
        <v/>
      </c>
    </row>
    <row r="49" spans="1:40" s="9" customFormat="1" ht="32.450000000000003" hidden="1" customHeight="1">
      <c r="A49" s="25">
        <v>1.3</v>
      </c>
      <c r="B49" s="48" t="str">
        <v/>
      </c>
      <c r="C49" s="71" t="str">
        <v>Special Devices 89-93</v>
      </c>
      <c r="D49" s="3" t="str">
        <v>Special devices for 5 remaining strings from UW (4+1 FOM,2+1 Radio Receivers, 11+1 LOM + seismometer*) - Do Not Deep Freeze</v>
      </c>
      <c r="E49" s="23">
        <v>81</v>
      </c>
      <c r="F49" s="23">
        <v>56</v>
      </c>
      <c r="G49" s="23">
        <v>51</v>
      </c>
      <c r="H49" s="23">
        <v>1</v>
      </c>
      <c r="I49" s="22">
        <v>133.875</v>
      </c>
      <c r="J49" s="22">
        <v>1797</v>
      </c>
      <c r="K49" s="4">
        <v>1797</v>
      </c>
      <c r="L49" s="148" t="str">
        <v>preliminary</v>
      </c>
      <c r="M49" s="6" t="str">
        <v>DNDF [-40C]</v>
      </c>
      <c r="N49" s="10" t="str">
        <v>UWM/Kansas</v>
      </c>
      <c r="O49" s="156" t="str">
        <v/>
      </c>
      <c r="P49" s="160" t="str">
        <v>UWM - PTH</v>
      </c>
      <c r="Q49" s="169">
        <v>45505</v>
      </c>
      <c r="R49" s="151" t="str">
        <v>Truck</v>
      </c>
      <c r="S49" s="152" t="str">
        <v>PTH - CHC</v>
      </c>
      <c r="T49" s="153" t="str">
        <v/>
      </c>
      <c r="U49" s="153" t="str">
        <v>ComAir</v>
      </c>
      <c r="V49" s="155" t="str">
        <v>CHC-MCM</v>
      </c>
      <c r="W49" s="155" t="str">
        <v/>
      </c>
      <c r="X49" s="155" t="str">
        <v>USAP Air</v>
      </c>
      <c r="Y49" s="156">
        <v>45597</v>
      </c>
      <c r="Z49" s="157" t="str">
        <v/>
      </c>
      <c r="AA49" s="163" t="str">
        <v>LC-130</v>
      </c>
      <c r="AB49" s="156">
        <v>45621</v>
      </c>
      <c r="AC49" s="147" t="str">
        <v>Yes</v>
      </c>
      <c r="AD49" s="147" t="str">
        <v>FY25 inter</v>
      </c>
      <c r="AE49" s="147" t="str">
        <v>FY25 intra</v>
      </c>
      <c r="AF49" s="147" t="str">
        <v>S. Boeser</v>
      </c>
      <c r="AG49" s="147">
        <v>44482</v>
      </c>
      <c r="AH49" s="147" t="str">
        <v>D. Tosi</v>
      </c>
      <c r="AI49" s="147">
        <v>44482</v>
      </c>
      <c r="AJ49" s="147" t="str">
        <v xml:space="preserve">21 Special Devices from USA (11+ 1 LOM, 4+1 FOM, 2+1 RR, FTS ? , seismometer), assume mDOM weight. 200 lbs wood crate. FTS not included. (*) Seismometer not yet in CMD </v>
      </c>
      <c r="AK49" s="147" t="str">
        <v/>
      </c>
    </row>
    <row r="50" spans="1:40" s="9" customFormat="1" ht="32.450000000000003" hidden="1" customHeight="1">
      <c r="A50" s="25">
        <v>1.5</v>
      </c>
      <c r="B50" s="48" t="str">
        <v/>
      </c>
      <c r="C50" s="3" t="str">
        <v>Calibration/Special Devices  89-93</v>
      </c>
      <c r="D50" s="3" t="str">
        <v>8+1 PencilBeams, 12+1 pDOMs from UW - Do Not Deep Freeze</v>
      </c>
      <c r="E50" s="23">
        <v>75</v>
      </c>
      <c r="F50" s="23">
        <v>56.5</v>
      </c>
      <c r="G50" s="148">
        <v>41</v>
      </c>
      <c r="H50" s="23">
        <v>1</v>
      </c>
      <c r="I50" s="22">
        <v>100.54253472222223</v>
      </c>
      <c r="J50" s="22">
        <v>1602</v>
      </c>
      <c r="K50" s="4">
        <v>1602</v>
      </c>
      <c r="L50" s="23" t="str">
        <v>use mDOM as estimate</v>
      </c>
      <c r="M50" s="6" t="str">
        <v>DNDF [-40C]</v>
      </c>
      <c r="N50" s="163" t="str">
        <v xml:space="preserve"> U. Wisc. Madison</v>
      </c>
      <c r="O50" s="156" t="str">
        <v/>
      </c>
      <c r="P50" s="151" t="str">
        <v>UWM - PTH</v>
      </c>
      <c r="Q50" s="169">
        <v>45505</v>
      </c>
      <c r="R50" s="151" t="str">
        <v>Truck</v>
      </c>
      <c r="S50" s="152" t="str">
        <v>PTH - CHC</v>
      </c>
      <c r="T50" s="153" t="str">
        <v/>
      </c>
      <c r="U50" s="153" t="str">
        <v>ComSur</v>
      </c>
      <c r="V50" s="155" t="str">
        <v>CHC-MCM</v>
      </c>
      <c r="W50" s="155" t="str">
        <v/>
      </c>
      <c r="X50" s="155" t="str">
        <v>USAP Air</v>
      </c>
      <c r="Y50" s="156">
        <v>45597</v>
      </c>
      <c r="Z50" s="157" t="str">
        <v/>
      </c>
      <c r="AA50" s="163" t="str">
        <v>LC-130</v>
      </c>
      <c r="AB50" s="156">
        <v>45621</v>
      </c>
      <c r="AC50" s="147" t="str">
        <v>Yes</v>
      </c>
      <c r="AD50" s="147" t="str">
        <v>FY25 inter</v>
      </c>
      <c r="AE50" s="147" t="str">
        <v>FY25 intra</v>
      </c>
      <c r="AF50" s="147" t="str">
        <v>D. Williams</v>
      </c>
      <c r="AG50" s="147">
        <v>44482</v>
      </c>
      <c r="AH50" s="147" t="str">
        <v>D. Tosi</v>
      </c>
      <c r="AI50" s="147">
        <v>44474</v>
      </c>
      <c r="AJ50" s="147" t="str">
        <v xml:space="preserve">8+1 PencilBeams for strings 89-93, 12+1 pDOMs, assume mDOM weight. 244 lbs crate. </v>
      </c>
      <c r="AK50" s="147" t="str">
        <v/>
      </c>
    </row>
    <row r="51" spans="1:40" s="9" customFormat="1" ht="27" hidden="1" customHeight="1">
      <c r="A51" s="37">
        <v>1.2</v>
      </c>
      <c r="B51" s="70" t="str">
        <v/>
      </c>
      <c r="C51" s="1" t="str">
        <v>Misc. Science Equipment - FY25</v>
      </c>
      <c r="D51" s="1" t="str">
        <v>Scientific and test equipment  (Handheld test devices, Paros, et al.) - Do Not Freeze</v>
      </c>
      <c r="E51" s="38">
        <v>48</v>
      </c>
      <c r="F51" s="38">
        <v>48</v>
      </c>
      <c r="G51" s="38">
        <v>48</v>
      </c>
      <c r="H51" s="23">
        <v>1</v>
      </c>
      <c r="I51" s="22">
        <v>64</v>
      </c>
      <c r="J51" s="22">
        <v>1500</v>
      </c>
      <c r="K51" s="4">
        <v>1500</v>
      </c>
      <c r="L51" s="177" t="str">
        <v>estimated</v>
      </c>
      <c r="M51" s="173" t="str">
        <v>DNF</v>
      </c>
      <c r="N51" s="163" t="str">
        <v xml:space="preserve"> U. Wisc. Madison</v>
      </c>
      <c r="O51" s="156" t="str">
        <v/>
      </c>
      <c r="P51" s="151" t="str">
        <v>UWM - PTH</v>
      </c>
      <c r="Q51" s="169">
        <v>45505</v>
      </c>
      <c r="R51" s="151" t="str">
        <v>Truck</v>
      </c>
      <c r="S51" s="152" t="str">
        <v>PTH - CHC</v>
      </c>
      <c r="T51" s="153" t="str">
        <v/>
      </c>
      <c r="U51" s="153" t="str">
        <v>ComSur</v>
      </c>
      <c r="V51" s="155" t="str">
        <v>CHC-MCM</v>
      </c>
      <c r="W51" s="155" t="str">
        <v/>
      </c>
      <c r="X51" s="155" t="str">
        <v>USAP Air</v>
      </c>
      <c r="Y51" s="156">
        <v>45597</v>
      </c>
      <c r="Z51" s="157" t="str">
        <v/>
      </c>
      <c r="AA51" s="163" t="str">
        <v>LC-130</v>
      </c>
      <c r="AB51" s="156">
        <v>45627</v>
      </c>
      <c r="AC51" s="147" t="str">
        <v>Yes</v>
      </c>
      <c r="AD51" s="147" t="str">
        <v>FY25 inter</v>
      </c>
      <c r="AE51" s="147" t="str">
        <v>FY25 intra</v>
      </c>
      <c r="AF51" s="147" t="str">
        <v>D. Tosi</v>
      </c>
      <c r="AG51" s="147">
        <v>44477</v>
      </c>
      <c r="AH51" s="147" t="str">
        <v>D. Tosi</v>
      </c>
      <c r="AI51" s="147">
        <v>44477</v>
      </c>
      <c r="AJ51" s="147" t="str">
        <v/>
      </c>
      <c r="AK51" s="147" t="str">
        <v/>
      </c>
    </row>
    <row r="52" spans="1:40" s="9" customFormat="1" ht="31.5" hidden="1">
      <c r="A52" s="25">
        <v>1.5</v>
      </c>
      <c r="B52" s="48" t="str">
        <v/>
      </c>
      <c r="C52" s="3" t="str">
        <v>Dust logging device</v>
      </c>
      <c r="D52" s="3" t="str">
        <v>Blue Logging device - sensitive equipment - Do Not Freeze</v>
      </c>
      <c r="E52" s="23">
        <v>48</v>
      </c>
      <c r="F52" s="23">
        <v>17</v>
      </c>
      <c r="G52" s="23">
        <v>17</v>
      </c>
      <c r="H52" s="23">
        <v>1</v>
      </c>
      <c r="I52" s="22">
        <v>8.0277777777777786</v>
      </c>
      <c r="J52" s="22">
        <v>60</v>
      </c>
      <c r="K52" s="4">
        <v>60</v>
      </c>
      <c r="L52" s="148" t="str">
        <v>as in 2019-2020</v>
      </c>
      <c r="M52" s="170" t="str">
        <v>DNF</v>
      </c>
      <c r="N52" s="163" t="str">
        <v xml:space="preserve"> U. Wisc. Madison</v>
      </c>
      <c r="O52" s="156" t="str">
        <v/>
      </c>
      <c r="P52" s="160" t="str">
        <v>UWM - PTH</v>
      </c>
      <c r="Q52" s="169">
        <v>45505</v>
      </c>
      <c r="R52" s="151" t="str">
        <v>Truck</v>
      </c>
      <c r="S52" s="152" t="str">
        <v>PTH - CHC</v>
      </c>
      <c r="T52" s="153" t="str">
        <v/>
      </c>
      <c r="U52" s="153" t="str">
        <v>ComAir</v>
      </c>
      <c r="V52" s="155" t="str">
        <v>CHC-MCM</v>
      </c>
      <c r="W52" s="155" t="str">
        <v/>
      </c>
      <c r="X52" s="155" t="str">
        <v>USAP Air</v>
      </c>
      <c r="Y52" s="156">
        <v>45597</v>
      </c>
      <c r="Z52" s="157" t="str">
        <v/>
      </c>
      <c r="AA52" s="163" t="str">
        <v>LC-130</v>
      </c>
      <c r="AB52" s="156">
        <v>45621</v>
      </c>
      <c r="AC52" s="147" t="str">
        <v>Yes</v>
      </c>
      <c r="AD52" s="147" t="str">
        <v>FY25 inter</v>
      </c>
      <c r="AE52" s="147" t="str">
        <v>FY25 intra</v>
      </c>
      <c r="AF52" s="147" t="str">
        <v>D. Williams</v>
      </c>
      <c r="AG52" s="147">
        <v>44483</v>
      </c>
      <c r="AH52" s="147" t="str">
        <v>D. Tosi</v>
      </c>
      <c r="AI52" s="147">
        <v>44457</v>
      </c>
      <c r="AJ52" s="147" t="str">
        <v>Used weights from last deployment season shipment data (could be combined)</v>
      </c>
      <c r="AK52" s="147" t="str">
        <v/>
      </c>
    </row>
    <row r="53" spans="1:40" s="9" customFormat="1" ht="31.5" hidden="1">
      <c r="A53" s="25">
        <v>1.5</v>
      </c>
      <c r="B53" s="48" t="str">
        <v/>
      </c>
      <c r="C53" s="3" t="str">
        <v>Dust logging device</v>
      </c>
      <c r="D53" s="3" t="str">
        <v>Green Logging device - sensitive equipment - Do Not Freeze</v>
      </c>
      <c r="E53" s="23">
        <v>48</v>
      </c>
      <c r="F53" s="23">
        <v>17</v>
      </c>
      <c r="G53" s="23">
        <v>17</v>
      </c>
      <c r="H53" s="23">
        <v>1</v>
      </c>
      <c r="I53" s="22">
        <v>8.0277777777777786</v>
      </c>
      <c r="J53" s="22">
        <v>60</v>
      </c>
      <c r="K53" s="4">
        <v>60</v>
      </c>
      <c r="L53" s="148" t="str">
        <v>as in 2019-2020</v>
      </c>
      <c r="M53" s="170" t="str">
        <v>DNF</v>
      </c>
      <c r="N53" s="163" t="str">
        <v xml:space="preserve"> U. Wisc. Madison</v>
      </c>
      <c r="O53" s="156" t="str">
        <v/>
      </c>
      <c r="P53" s="160" t="str">
        <v>UWM - PTH</v>
      </c>
      <c r="Q53" s="169">
        <v>45505</v>
      </c>
      <c r="R53" s="151" t="str">
        <v>Truck</v>
      </c>
      <c r="S53" s="152" t="str">
        <v>PTH - CHC</v>
      </c>
      <c r="T53" s="153" t="str">
        <v/>
      </c>
      <c r="U53" s="153" t="str">
        <v>ComAir</v>
      </c>
      <c r="V53" s="155" t="str">
        <v>CHC-MCM</v>
      </c>
      <c r="W53" s="155" t="str">
        <v/>
      </c>
      <c r="X53" s="155" t="str">
        <v>USAP Air</v>
      </c>
      <c r="Y53" s="156">
        <v>45597</v>
      </c>
      <c r="Z53" s="157" t="str">
        <v/>
      </c>
      <c r="AA53" s="163" t="str">
        <v>LC-130</v>
      </c>
      <c r="AB53" s="156">
        <v>45621</v>
      </c>
      <c r="AC53" s="147" t="str">
        <v>Yes</v>
      </c>
      <c r="AD53" s="147" t="str">
        <v>FY25 inter</v>
      </c>
      <c r="AE53" s="147" t="str">
        <v>FY25 intra</v>
      </c>
      <c r="AF53" s="147" t="str">
        <v>D. Williams</v>
      </c>
      <c r="AG53" s="147">
        <v>44483</v>
      </c>
      <c r="AH53" s="147" t="str">
        <v>D. Tosi</v>
      </c>
      <c r="AI53" s="147">
        <v>44458</v>
      </c>
      <c r="AJ53" s="147" t="str">
        <v>Used weights from last deployment season shipment data (could be combined)</v>
      </c>
      <c r="AK53" s="147" t="str">
        <v/>
      </c>
    </row>
    <row r="54" spans="1:40" s="9" customFormat="1" ht="31.5" hidden="1">
      <c r="A54" s="25">
        <v>1.5</v>
      </c>
      <c r="B54" s="48" t="str">
        <v/>
      </c>
      <c r="C54" s="3" t="str">
        <v>Dust logging device</v>
      </c>
      <c r="D54" s="3" t="str">
        <v>Electronics parts - sensitive equipment - Do Not Freeze</v>
      </c>
      <c r="E54" s="23">
        <v>26</v>
      </c>
      <c r="F54" s="23">
        <v>24</v>
      </c>
      <c r="G54" s="23">
        <v>24</v>
      </c>
      <c r="H54" s="23">
        <v>1</v>
      </c>
      <c r="I54" s="22">
        <v>8.6666666666666661</v>
      </c>
      <c r="J54" s="22">
        <v>120</v>
      </c>
      <c r="K54" s="4">
        <v>120</v>
      </c>
      <c r="L54" s="148" t="str">
        <v>as in 2019-2020</v>
      </c>
      <c r="M54" s="170" t="str">
        <v>DNF</v>
      </c>
      <c r="N54" s="163" t="str">
        <v xml:space="preserve"> U. Wisc. Madison</v>
      </c>
      <c r="O54" s="156" t="str">
        <v/>
      </c>
      <c r="P54" s="160" t="str">
        <v>UWM - PTH</v>
      </c>
      <c r="Q54" s="169">
        <v>45505</v>
      </c>
      <c r="R54" s="151" t="str">
        <v>Truck</v>
      </c>
      <c r="S54" s="152" t="str">
        <v>PTH - CHC</v>
      </c>
      <c r="T54" s="153" t="str">
        <v/>
      </c>
      <c r="U54" s="153" t="str">
        <v>ComAir</v>
      </c>
      <c r="V54" s="155" t="str">
        <v>CHC-MCM</v>
      </c>
      <c r="W54" s="155" t="str">
        <v/>
      </c>
      <c r="X54" s="155" t="str">
        <v>USAP Air</v>
      </c>
      <c r="Y54" s="156">
        <v>45597</v>
      </c>
      <c r="Z54" s="157" t="str">
        <v/>
      </c>
      <c r="AA54" s="163" t="str">
        <v>LC-130</v>
      </c>
      <c r="AB54" s="156">
        <v>45621</v>
      </c>
      <c r="AC54" s="147" t="str">
        <v>Yes</v>
      </c>
      <c r="AD54" s="147" t="str">
        <v>FY25 inter</v>
      </c>
      <c r="AE54" s="147" t="str">
        <v>FY25 intra</v>
      </c>
      <c r="AF54" s="147" t="str">
        <v>D. Williams</v>
      </c>
      <c r="AG54" s="147">
        <v>44483</v>
      </c>
      <c r="AH54" s="147" t="str">
        <v>D. Tosi</v>
      </c>
      <c r="AI54" s="147">
        <v>44459</v>
      </c>
      <c r="AJ54" s="147" t="str">
        <v>Used weights from last deployment season shipment data (could be combined)</v>
      </c>
      <c r="AK54" s="147" t="str">
        <v/>
      </c>
    </row>
    <row r="55" spans="1:40" s="9" customFormat="1" ht="31.5" hidden="1">
      <c r="A55" s="25">
        <v>1.5</v>
      </c>
      <c r="B55" s="48" t="str">
        <v/>
      </c>
      <c r="C55" s="3" t="str">
        <v>Dust logging device</v>
      </c>
      <c r="D55" s="3" t="str">
        <v>Electronics parts - sensitive equipment - Do Not Freeze</v>
      </c>
      <c r="E55" s="23">
        <v>26</v>
      </c>
      <c r="F55" s="23">
        <v>23</v>
      </c>
      <c r="G55" s="23">
        <v>20</v>
      </c>
      <c r="H55" s="23">
        <v>1</v>
      </c>
      <c r="I55" s="22">
        <v>6.9212962962962967</v>
      </c>
      <c r="J55" s="22">
        <v>60</v>
      </c>
      <c r="K55" s="4">
        <v>60</v>
      </c>
      <c r="L55" s="148" t="str">
        <v>as in 2019-2020</v>
      </c>
      <c r="M55" s="170" t="str">
        <v>DNF</v>
      </c>
      <c r="N55" s="163" t="str">
        <v xml:space="preserve"> U. Wisc. Madison</v>
      </c>
      <c r="O55" s="156" t="str">
        <v/>
      </c>
      <c r="P55" s="160" t="str">
        <v>UWM - PTH</v>
      </c>
      <c r="Q55" s="169">
        <v>45505</v>
      </c>
      <c r="R55" s="151" t="str">
        <v>Truck</v>
      </c>
      <c r="S55" s="152" t="str">
        <v>PTH - CHC</v>
      </c>
      <c r="T55" s="153" t="str">
        <v/>
      </c>
      <c r="U55" s="153" t="str">
        <v>ComAir</v>
      </c>
      <c r="V55" s="155" t="str">
        <v>CHC-MCM</v>
      </c>
      <c r="W55" s="155" t="str">
        <v/>
      </c>
      <c r="X55" s="155" t="str">
        <v>USAP Air</v>
      </c>
      <c r="Y55" s="156">
        <v>45597</v>
      </c>
      <c r="Z55" s="157" t="str">
        <v/>
      </c>
      <c r="AA55" s="163" t="str">
        <v>LC-130</v>
      </c>
      <c r="AB55" s="156">
        <v>45621</v>
      </c>
      <c r="AC55" s="147" t="str">
        <v>Yes</v>
      </c>
      <c r="AD55" s="147" t="str">
        <v>FY25 inter</v>
      </c>
      <c r="AE55" s="147" t="str">
        <v>FY25 intra</v>
      </c>
      <c r="AF55" s="147" t="str">
        <v>D. Williams</v>
      </c>
      <c r="AG55" s="147">
        <v>44483</v>
      </c>
      <c r="AH55" s="147" t="str">
        <v>D. Tosi</v>
      </c>
      <c r="AI55" s="147">
        <v>44460</v>
      </c>
      <c r="AJ55" s="147" t="str">
        <v>Used weights from last deployment season shipment data (could be combined)</v>
      </c>
      <c r="AK55" s="147" t="str">
        <v/>
      </c>
    </row>
    <row r="56" spans="1:40" s="9" customFormat="1" ht="47.25" hidden="1">
      <c r="A56" s="25">
        <v>1.5</v>
      </c>
      <c r="B56" s="48" t="str">
        <v/>
      </c>
      <c r="C56" s="3" t="str">
        <v>Logging winch</v>
      </c>
      <c r="D56" s="3" t="str">
        <v xml:space="preserve">Winch to be used for Dust Logging </v>
      </c>
      <c r="E56" s="23">
        <v>86</v>
      </c>
      <c r="F56" s="23">
        <v>60</v>
      </c>
      <c r="G56" s="23">
        <v>68</v>
      </c>
      <c r="H56" s="23">
        <v>1</v>
      </c>
      <c r="I56" s="22">
        <v>203.05555555555554</v>
      </c>
      <c r="J56" s="22">
        <v>3500</v>
      </c>
      <c r="K56" s="4">
        <v>3500</v>
      </c>
      <c r="L56" s="148" t="str">
        <v>IDP deep logging winch for reference</v>
      </c>
      <c r="M56" s="170" t="str">
        <v/>
      </c>
      <c r="N56" s="163" t="str">
        <v xml:space="preserve"> U. Wisc. Madison</v>
      </c>
      <c r="O56" s="156" t="str">
        <v/>
      </c>
      <c r="P56" s="160" t="str">
        <v>UWM - PTH</v>
      </c>
      <c r="Q56" s="169">
        <v>45505</v>
      </c>
      <c r="R56" s="151" t="str">
        <v>Truck</v>
      </c>
      <c r="S56" s="152" t="str">
        <v>PTH - CHC</v>
      </c>
      <c r="T56" s="153" t="str">
        <v/>
      </c>
      <c r="U56" s="153" t="str">
        <v>ComAir</v>
      </c>
      <c r="V56" s="155" t="str">
        <v>CHC-MCM</v>
      </c>
      <c r="W56" s="155" t="str">
        <v/>
      </c>
      <c r="X56" s="155" t="str">
        <v>USAP Air</v>
      </c>
      <c r="Y56" s="156">
        <v>45597</v>
      </c>
      <c r="Z56" s="157" t="str">
        <v/>
      </c>
      <c r="AA56" s="163" t="str">
        <v>LC-130</v>
      </c>
      <c r="AB56" s="156">
        <v>45621</v>
      </c>
      <c r="AC56" s="147" t="str">
        <v>Yes</v>
      </c>
      <c r="AD56" s="147" t="str">
        <v>FY25 inter</v>
      </c>
      <c r="AE56" s="147" t="str">
        <v>FY25 intra</v>
      </c>
      <c r="AF56" s="147" t="str">
        <v>D. Tosi</v>
      </c>
      <c r="AG56" s="147">
        <v>44477</v>
      </c>
      <c r="AH56" s="147" t="str">
        <v>I. McEwen</v>
      </c>
      <c r="AI56" s="147">
        <v>44477</v>
      </c>
      <c r="AJ56" s="147" t="str">
        <v>Used weights and cubes of IDP deep logging winch. Send back end of season</v>
      </c>
      <c r="AK56" s="147" t="str">
        <v/>
      </c>
    </row>
    <row r="57" spans="1:40" s="9" customFormat="1" ht="47.25" hidden="1">
      <c r="A57" s="25">
        <v>1.5</v>
      </c>
      <c r="B57" s="48" t="str">
        <v/>
      </c>
      <c r="C57" s="3" t="str">
        <v>Logging winch control box</v>
      </c>
      <c r="D57" s="3" t="str">
        <v>Control Box for winch for Dust Logging  - sensitive equipment - Do Not Freeze</v>
      </c>
      <c r="E57" s="23">
        <v>48</v>
      </c>
      <c r="F57" s="23">
        <v>48</v>
      </c>
      <c r="G57" s="23">
        <v>36</v>
      </c>
      <c r="H57" s="23">
        <v>1</v>
      </c>
      <c r="I57" s="22">
        <v>48</v>
      </c>
      <c r="J57" s="22">
        <v>400</v>
      </c>
      <c r="K57" s="4">
        <v>400</v>
      </c>
      <c r="L57" s="148" t="str">
        <v>IDP deep logging winch for reference</v>
      </c>
      <c r="M57" s="170" t="str">
        <v>DNF</v>
      </c>
      <c r="N57" s="163" t="str">
        <v xml:space="preserve"> U. Wisc. Madison</v>
      </c>
      <c r="O57" s="156" t="str">
        <v/>
      </c>
      <c r="P57" s="160" t="str">
        <v>UWM - PTH</v>
      </c>
      <c r="Q57" s="169">
        <v>45505</v>
      </c>
      <c r="R57" s="151" t="str">
        <v>Truck</v>
      </c>
      <c r="S57" s="152" t="str">
        <v>PTH - CHC</v>
      </c>
      <c r="T57" s="153" t="str">
        <v/>
      </c>
      <c r="U57" s="153" t="str">
        <v>ComAir</v>
      </c>
      <c r="V57" s="155" t="str">
        <v>CHC-MCM</v>
      </c>
      <c r="W57" s="155" t="str">
        <v/>
      </c>
      <c r="X57" s="155" t="str">
        <v>USAP Air</v>
      </c>
      <c r="Y57" s="156">
        <v>45597</v>
      </c>
      <c r="Z57" s="157" t="str">
        <v/>
      </c>
      <c r="AA57" s="163" t="str">
        <v>LC-130</v>
      </c>
      <c r="AB57" s="156">
        <v>45621</v>
      </c>
      <c r="AC57" s="147" t="str">
        <v>Yes</v>
      </c>
      <c r="AD57" s="147" t="str">
        <v>FY25 inter</v>
      </c>
      <c r="AE57" s="147" t="str">
        <v>FY25 intra</v>
      </c>
      <c r="AF57" s="147" t="str">
        <v>D. Tosi</v>
      </c>
      <c r="AG57" s="147">
        <v>44477</v>
      </c>
      <c r="AH57" s="147" t="str">
        <v>I. McEwen</v>
      </c>
      <c r="AI57" s="147">
        <v>44477</v>
      </c>
      <c r="AJ57" s="147" t="str">
        <v>Used weights and cubes of IDP deep logging winch. Send back end of season</v>
      </c>
      <c r="AK57" s="147" t="str">
        <v/>
      </c>
    </row>
    <row r="58" spans="1:40" s="95" customFormat="1" ht="29.85" hidden="1" customHeight="1" thickBot="1">
      <c r="A58" s="53" t="str">
        <v/>
      </c>
      <c r="B58" s="53" t="str">
        <v/>
      </c>
      <c r="C58" s="54" t="str">
        <v>U. Wisconsin totals:</v>
      </c>
      <c r="D58" s="55" t="str">
        <v/>
      </c>
      <c r="E58" s="44" t="str">
        <v/>
      </c>
      <c r="F58" s="44" t="str">
        <v/>
      </c>
      <c r="G58" s="44" t="str">
        <v>TEU=&gt;</v>
      </c>
      <c r="H58" s="56">
        <v>12.127729694308279</v>
      </c>
      <c r="I58" s="57">
        <v>11545.59866898148</v>
      </c>
      <c r="J58" s="57" t="str">
        <v/>
      </c>
      <c r="K58" s="58">
        <v>148947</v>
      </c>
      <c r="L58" s="58" t="str">
        <v/>
      </c>
      <c r="M58" s="58" t="str">
        <v/>
      </c>
      <c r="N58" s="58" t="str">
        <v/>
      </c>
      <c r="O58" s="77" t="str">
        <v/>
      </c>
      <c r="P58" s="59" t="str">
        <v/>
      </c>
      <c r="Q58" s="77" t="str">
        <v/>
      </c>
      <c r="R58" s="60" t="str">
        <v/>
      </c>
      <c r="S58" s="59" t="str">
        <v/>
      </c>
      <c r="T58" s="60" t="str">
        <v/>
      </c>
      <c r="U58" s="60" t="str">
        <v/>
      </c>
      <c r="V58" s="59" t="str">
        <v/>
      </c>
      <c r="W58" s="60" t="str">
        <v/>
      </c>
      <c r="X58" s="60" t="str">
        <v/>
      </c>
      <c r="Y58" s="77" t="str">
        <v/>
      </c>
      <c r="Z58" s="60" t="str">
        <v/>
      </c>
      <c r="AA58" s="60" t="str">
        <v/>
      </c>
      <c r="AB58" s="77" t="str">
        <v/>
      </c>
      <c r="AC58" s="59" t="str">
        <v/>
      </c>
      <c r="AD58" s="77" t="str">
        <v/>
      </c>
      <c r="AE58" s="59" t="str">
        <v/>
      </c>
      <c r="AF58" s="59" t="str">
        <v/>
      </c>
      <c r="AG58" s="59" t="str">
        <v/>
      </c>
      <c r="AH58" s="59" t="str">
        <v/>
      </c>
      <c r="AI58" s="59" t="str">
        <v/>
      </c>
      <c r="AJ58" s="59" t="str">
        <v/>
      </c>
      <c r="AK58" s="59" t="str">
        <v/>
      </c>
      <c r="AL58" s="11"/>
      <c r="AM58" s="11"/>
      <c r="AN58" s="11"/>
    </row>
    <row r="59" spans="1:40" s="9" customFormat="1" ht="30" hidden="1" customHeight="1" thickTop="1">
      <c r="A59" s="35">
        <v>1.4</v>
      </c>
      <c r="B59" s="51" t="str">
        <v/>
      </c>
      <c r="C59" s="20" t="str">
        <v>Surface Junction Boxes</v>
      </c>
      <c r="D59" s="1" t="str">
        <v xml:space="preserve">Surface Junction Boxes  can overwinter in McM if shipped earlier. 7 junction boxes </v>
      </c>
      <c r="E59" s="36">
        <v>66</v>
      </c>
      <c r="F59" s="36">
        <v>30</v>
      </c>
      <c r="G59" s="36">
        <v>14</v>
      </c>
      <c r="H59" s="23">
        <v>7</v>
      </c>
      <c r="I59" s="4">
        <v>112.29166666666667</v>
      </c>
      <c r="J59" s="4">
        <v>200</v>
      </c>
      <c r="K59" s="4">
        <v>1400</v>
      </c>
      <c r="L59" s="36" t="str">
        <v>preliminary</v>
      </c>
      <c r="M59" s="8" t="str">
        <v/>
      </c>
      <c r="N59" s="163" t="str">
        <v>MSU</v>
      </c>
      <c r="O59" s="156">
        <v>44866</v>
      </c>
      <c r="P59" s="151" t="str">
        <v>MSU-PTH</v>
      </c>
      <c r="Q59" s="169">
        <v>44880</v>
      </c>
      <c r="R59" s="151" t="str">
        <v>Truck</v>
      </c>
      <c r="S59" s="152" t="str">
        <v>PTH - MCM</v>
      </c>
      <c r="T59" s="153" t="str">
        <v/>
      </c>
      <c r="U59" s="153" t="str">
        <v>USAP Vessel</v>
      </c>
      <c r="V59" s="155" t="str">
        <v>USAP Vessel</v>
      </c>
      <c r="W59" s="155" t="str">
        <v/>
      </c>
      <c r="X59" s="155" t="str">
        <v>-</v>
      </c>
      <c r="Y59" s="162">
        <v>44963</v>
      </c>
      <c r="Z59" s="157" t="str">
        <v/>
      </c>
      <c r="AA59" s="147" t="str">
        <v>LC-130/SPoT</v>
      </c>
      <c r="AB59" s="156">
        <v>45270</v>
      </c>
      <c r="AC59" s="147" t="str">
        <v>Yes</v>
      </c>
      <c r="AD59" s="147" t="str">
        <v>FY23 inter</v>
      </c>
      <c r="AE59" s="147" t="str">
        <v>FY24 intra</v>
      </c>
      <c r="AF59" s="147" t="str">
        <v>T. DeYoung</v>
      </c>
      <c r="AG59" s="147">
        <v>44482</v>
      </c>
      <c r="AH59" s="147" t="str">
        <v>D. Tosi</v>
      </c>
      <c r="AI59" s="147">
        <v>44480</v>
      </c>
      <c r="AJ59" s="147" t="str">
        <v>Each is 66" x 30" x 14", each is 112 lbs. Assume Folding crate</v>
      </c>
      <c r="AK59" s="147" t="str">
        <v/>
      </c>
    </row>
    <row r="60" spans="1:40" s="9" customFormat="1" ht="32.25" hidden="1" customHeight="1">
      <c r="A60" s="35">
        <v>1.4</v>
      </c>
      <c r="B60" s="51" t="str">
        <v/>
      </c>
      <c r="C60" s="20" t="str">
        <v>Surface Cable Assemblies</v>
      </c>
      <c r="D60" s="1" t="str">
        <v xml:space="preserve">Palletized wooden cable drums (Qty: 7). Can overwinter in MCM. </v>
      </c>
      <c r="E60" s="36">
        <v>48</v>
      </c>
      <c r="F60" s="36">
        <v>65</v>
      </c>
      <c r="G60" s="36">
        <v>71</v>
      </c>
      <c r="H60" s="23">
        <v>7</v>
      </c>
      <c r="I60" s="4">
        <v>897.3611111111112</v>
      </c>
      <c r="J60" s="4">
        <v>1335.7142857142858</v>
      </c>
      <c r="K60" s="4">
        <v>9350</v>
      </c>
      <c r="L60" s="36" t="str">
        <v>actual</v>
      </c>
      <c r="M60" s="124" t="str">
        <v/>
      </c>
      <c r="N60" s="163" t="str">
        <v>MSU</v>
      </c>
      <c r="O60" s="156">
        <v>44530</v>
      </c>
      <c r="P60" s="151" t="str">
        <v>MSU-PTH</v>
      </c>
      <c r="Q60" s="169">
        <v>44896</v>
      </c>
      <c r="R60" s="151" t="str">
        <v>Truck</v>
      </c>
      <c r="S60" s="152" t="str">
        <v>PTH - MCM</v>
      </c>
      <c r="T60" s="153" t="str">
        <v/>
      </c>
      <c r="U60" s="153" t="str">
        <v>USAP Vessel</v>
      </c>
      <c r="V60" s="155" t="str">
        <v>USAP Vessel</v>
      </c>
      <c r="W60" s="155" t="str">
        <v/>
      </c>
      <c r="X60" s="155" t="str">
        <v>-</v>
      </c>
      <c r="Y60" s="162">
        <v>44963</v>
      </c>
      <c r="Z60" s="157" t="str">
        <v/>
      </c>
      <c r="AA60" s="147" t="str">
        <v>LC-130</v>
      </c>
      <c r="AB60" s="156">
        <v>45250</v>
      </c>
      <c r="AC60" s="147" t="str">
        <v>Yes</v>
      </c>
      <c r="AD60" s="147" t="str">
        <v>FY23 inter</v>
      </c>
      <c r="AE60" s="147" t="str">
        <v>FY24 intra</v>
      </c>
      <c r="AF60" s="147" t="str">
        <v>T. DeYoung</v>
      </c>
      <c r="AG60" s="147">
        <v>44482</v>
      </c>
      <c r="AH60" s="147" t="str">
        <v>D. Tosi</v>
      </c>
      <c r="AI60" s="147">
        <v>44480</v>
      </c>
      <c r="AJ60" s="147" t="str">
        <v xml:space="preserve">(*) storage in McMurdo pending low temperature test </v>
      </c>
      <c r="AK60" s="147" t="str">
        <v/>
      </c>
    </row>
    <row r="61" spans="1:40" ht="60">
      <c r="A61" s="257">
        <v>1.4</v>
      </c>
      <c r="B61" s="258" t="str">
        <v/>
      </c>
      <c r="C61" s="260" t="str">
        <v>Breakout cables for strings 87-88</v>
      </c>
      <c r="D61" s="260" t="str">
        <v>Standard vessel shipping.  2 wooden crates containing spooled breakout cable assemblies - 96 cf / 1,000 lbs each - Do Not Deep Freeze</v>
      </c>
      <c r="E61" s="261">
        <v>72</v>
      </c>
      <c r="F61" s="261">
        <v>48</v>
      </c>
      <c r="G61" s="261">
        <v>48</v>
      </c>
      <c r="H61" s="262">
        <v>2</v>
      </c>
      <c r="I61" s="264">
        <v>192</v>
      </c>
      <c r="J61" s="264">
        <v>1000</v>
      </c>
      <c r="K61" s="264">
        <v>2000</v>
      </c>
      <c r="L61" s="261" t="str">
        <v>estimated</v>
      </c>
      <c r="M61" s="291" t="str">
        <v>DNDF[-40C](*)</v>
      </c>
      <c r="N61" s="266" t="str">
        <v>MSU</v>
      </c>
      <c r="O61" s="267">
        <v>44985</v>
      </c>
      <c r="P61" s="268" t="str">
        <v>MSU-PTH</v>
      </c>
      <c r="Q61" s="269">
        <v>45031</v>
      </c>
      <c r="R61" s="268" t="str">
        <v>Truck</v>
      </c>
      <c r="S61" s="271" t="str">
        <v>PTH - MCM</v>
      </c>
      <c r="T61" s="271" t="str">
        <v/>
      </c>
      <c r="U61" s="271" t="str">
        <v>USAP Vessel</v>
      </c>
      <c r="V61" s="273" t="str">
        <v>USAP Vessel</v>
      </c>
      <c r="W61" s="273" t="str">
        <v/>
      </c>
      <c r="X61" s="273" t="str">
        <v>-</v>
      </c>
      <c r="Y61" s="281">
        <v>45328</v>
      </c>
      <c r="Z61" s="274" t="str">
        <v/>
      </c>
      <c r="AA61" s="266" t="str">
        <v>LC-130</v>
      </c>
      <c r="AB61" s="267">
        <v>45337</v>
      </c>
      <c r="AC61" s="275" t="str">
        <v>Yes</v>
      </c>
      <c r="AD61" s="275" t="str">
        <v>FY24 inter</v>
      </c>
      <c r="AE61" s="275" t="str">
        <v>FY24 intra</v>
      </c>
      <c r="AF61" s="275" t="str">
        <v>T. DeYoung</v>
      </c>
      <c r="AG61" s="267">
        <v>44459</v>
      </c>
      <c r="AH61" s="275" t="str">
        <v>D. Tosi</v>
      </c>
      <c r="AI61" s="267">
        <v>44480</v>
      </c>
      <c r="AJ61" s="275" t="str">
        <v>Preliminary estimate of weight and size.  Pre-staging string 87-88 equipment in cryo or ICL. - if shipping to Pole not possible before end of 23/24 season could overwinter in McM (at an increased risk and pending low temperature test)</v>
      </c>
      <c r="AK61" s="275" t="str">
        <v/>
      </c>
    </row>
    <row r="62" spans="1:40" ht="32.25" customHeight="1">
      <c r="A62" s="257">
        <v>1.4</v>
      </c>
      <c r="B62" s="292" t="str">
        <v/>
      </c>
      <c r="C62" s="260" t="str">
        <v>Breakout cables for strings 89-93</v>
      </c>
      <c r="D62" s="260" t="str">
        <v>Stored in McMurdo FY24. 5 wooden crates containing spooled breakout cable assemblies - 96 cf/ 1,000 lbs each (preliminary) -  Do Not Deep Freeze</v>
      </c>
      <c r="E62" s="261">
        <v>72</v>
      </c>
      <c r="F62" s="261">
        <v>48</v>
      </c>
      <c r="G62" s="261">
        <v>48</v>
      </c>
      <c r="H62" s="262">
        <v>5</v>
      </c>
      <c r="I62" s="264">
        <v>480</v>
      </c>
      <c r="J62" s="264">
        <v>1000</v>
      </c>
      <c r="K62" s="264">
        <v>5000</v>
      </c>
      <c r="L62" s="261" t="str">
        <v>estimated</v>
      </c>
      <c r="M62" s="280" t="str">
        <v>DNDF[-40C](*)</v>
      </c>
      <c r="N62" s="266" t="str">
        <v>MSU</v>
      </c>
      <c r="O62" s="267">
        <v>45068</v>
      </c>
      <c r="P62" s="268" t="str">
        <v>MSU-PTH</v>
      </c>
      <c r="Q62" s="269">
        <v>45092</v>
      </c>
      <c r="R62" s="268" t="str">
        <v>Truck</v>
      </c>
      <c r="S62" s="271" t="str">
        <v>PTH - MCM</v>
      </c>
      <c r="T62" s="271" t="str">
        <v/>
      </c>
      <c r="U62" s="271" t="str">
        <v>USAP Vessel</v>
      </c>
      <c r="V62" s="273" t="str">
        <v>USAP Vessel</v>
      </c>
      <c r="W62" s="273" t="str">
        <v/>
      </c>
      <c r="X62" s="273" t="str">
        <v>-</v>
      </c>
      <c r="Y62" s="281">
        <v>45328</v>
      </c>
      <c r="Z62" s="274" t="str">
        <v/>
      </c>
      <c r="AA62" s="266" t="str">
        <v>LC-130/SPoT</v>
      </c>
      <c r="AB62" s="267">
        <v>45621</v>
      </c>
      <c r="AC62" s="275" t="str">
        <v>Yes</v>
      </c>
      <c r="AD62" s="275" t="str">
        <v>FY24 inter</v>
      </c>
      <c r="AE62" s="275" t="str">
        <v>FY25 intra</v>
      </c>
      <c r="AF62" s="275" t="str">
        <v>T. DeYoung</v>
      </c>
      <c r="AG62" s="267">
        <v>44459</v>
      </c>
      <c r="AH62" s="275" t="str">
        <v>D. Tosi</v>
      </c>
      <c r="AI62" s="267">
        <v>44459</v>
      </c>
      <c r="AJ62" s="275" t="str">
        <v xml:space="preserve">Preliminary estimate of weight and size.  
(*) storage in McMurdo pending low temperature test  </v>
      </c>
      <c r="AK62" s="275" t="str">
        <v/>
      </c>
    </row>
    <row r="63" spans="1:40" ht="32.25" customHeight="1">
      <c r="A63" s="257">
        <v>1.4</v>
      </c>
      <c r="B63" s="258" t="str">
        <v/>
      </c>
      <c r="C63" s="260" t="str">
        <v>Main (downhole) load members 87-93</v>
      </c>
      <c r="D63" s="260" t="str">
        <v>May be possible to store in McMurdo until drill season - Do Not Deep Freeze</v>
      </c>
      <c r="E63" s="261">
        <v>47</v>
      </c>
      <c r="F63" s="261">
        <v>47</v>
      </c>
      <c r="G63" s="261">
        <v>39</v>
      </c>
      <c r="H63" s="262">
        <v>7</v>
      </c>
      <c r="I63" s="264">
        <v>348.99131944444446</v>
      </c>
      <c r="J63" s="264">
        <v>766</v>
      </c>
      <c r="K63" s="264">
        <v>5362</v>
      </c>
      <c r="L63" s="261" t="str">
        <v>preliminary</v>
      </c>
      <c r="M63" s="291" t="str">
        <v>DNDF[-40C](*)</v>
      </c>
      <c r="N63" s="266" t="str">
        <v>MSU</v>
      </c>
      <c r="O63" s="267">
        <v>45017</v>
      </c>
      <c r="P63" s="268" t="str">
        <v>MSU-PTH</v>
      </c>
      <c r="Q63" s="269">
        <v>45031</v>
      </c>
      <c r="R63" s="268" t="str">
        <v>Truck</v>
      </c>
      <c r="S63" s="271" t="str">
        <v>PTH - MCM</v>
      </c>
      <c r="T63" s="271" t="str">
        <v/>
      </c>
      <c r="U63" s="271" t="str">
        <v>USAP Vessel</v>
      </c>
      <c r="V63" s="273" t="str">
        <v>USAP Vessel</v>
      </c>
      <c r="W63" s="273" t="str">
        <v/>
      </c>
      <c r="X63" s="273" t="str">
        <v>-</v>
      </c>
      <c r="Y63" s="281">
        <v>45328</v>
      </c>
      <c r="Z63" s="274" t="str">
        <v/>
      </c>
      <c r="AA63" s="275" t="str">
        <v>LC-130/SPoT</v>
      </c>
      <c r="AB63" s="267">
        <v>45627</v>
      </c>
      <c r="AC63" s="275" t="str">
        <v>Yes</v>
      </c>
      <c r="AD63" s="275" t="str">
        <v>FY24 inter</v>
      </c>
      <c r="AE63" s="275" t="str">
        <v>FY25 intra</v>
      </c>
      <c r="AF63" s="275" t="str">
        <v>T. DeYoung</v>
      </c>
      <c r="AG63" s="267">
        <v>44459</v>
      </c>
      <c r="AH63" s="275" t="str">
        <v>D. Tosi</v>
      </c>
      <c r="AI63" s="267">
        <v>44480</v>
      </c>
      <c r="AJ63" s="275" t="str">
        <v xml:space="preserve">(*) storage in McMurdo pending low temperature test </v>
      </c>
      <c r="AK63" s="275" t="str">
        <v/>
      </c>
    </row>
    <row r="64" spans="1:40" ht="40.5" customHeight="1">
      <c r="A64" s="257">
        <v>1.4</v>
      </c>
      <c r="B64" s="258" t="str">
        <v/>
      </c>
      <c r="C64" s="260" t="str">
        <v>Main (downhole) cables 87-93</v>
      </c>
      <c r="D64" s="260" t="str">
        <v>May be possible to store in McMurdo until drill season - Do Not Deep Freeze</v>
      </c>
      <c r="E64" s="261">
        <v>96</v>
      </c>
      <c r="F64" s="261">
        <v>96</v>
      </c>
      <c r="G64" s="261">
        <v>96</v>
      </c>
      <c r="H64" s="262">
        <v>7</v>
      </c>
      <c r="I64" s="264">
        <v>3584</v>
      </c>
      <c r="J64" s="264">
        <v>15000</v>
      </c>
      <c r="K64" s="264">
        <v>105000</v>
      </c>
      <c r="L64" s="261" t="str">
        <v>preliminary</v>
      </c>
      <c r="M64" s="291" t="str">
        <v>DNDF[-40C](*)</v>
      </c>
      <c r="N64" s="266" t="str">
        <v>MSU</v>
      </c>
      <c r="O64" s="267">
        <v>45017</v>
      </c>
      <c r="P64" s="268" t="str">
        <v>MSU-PTH</v>
      </c>
      <c r="Q64" s="269">
        <v>45031</v>
      </c>
      <c r="R64" s="268" t="str">
        <v>Truck</v>
      </c>
      <c r="S64" s="271" t="str">
        <v>PTH - MCM</v>
      </c>
      <c r="T64" s="271" t="str">
        <v/>
      </c>
      <c r="U64" s="271" t="str">
        <v>USAP Vessel</v>
      </c>
      <c r="V64" s="273" t="str">
        <v>USAP Vessel</v>
      </c>
      <c r="W64" s="273" t="str">
        <v/>
      </c>
      <c r="X64" s="273" t="str">
        <v>-</v>
      </c>
      <c r="Y64" s="281">
        <v>45328</v>
      </c>
      <c r="Z64" s="274" t="str">
        <v/>
      </c>
      <c r="AA64" s="275" t="str">
        <v>LC-130/SPoT</v>
      </c>
      <c r="AB64" s="267">
        <v>45627</v>
      </c>
      <c r="AC64" s="275" t="str">
        <v>Yes</v>
      </c>
      <c r="AD64" s="275" t="str">
        <v>FY24 inter</v>
      </c>
      <c r="AE64" s="275" t="str">
        <v>FY25 intra</v>
      </c>
      <c r="AF64" s="275" t="str">
        <v>T. DeYoung</v>
      </c>
      <c r="AG64" s="267">
        <v>44459</v>
      </c>
      <c r="AH64" s="275" t="str">
        <v>D. Tosi</v>
      </c>
      <c r="AI64" s="267">
        <v>44480</v>
      </c>
      <c r="AJ64" s="275" t="str">
        <v xml:space="preserve">(*) storage in McMurdo pending low temperature test </v>
      </c>
      <c r="AK64" s="275" t="str">
        <v/>
      </c>
    </row>
    <row r="65" spans="1:40" s="9" customFormat="1" ht="72" hidden="1" customHeight="1">
      <c r="A65" s="25">
        <v>1.3</v>
      </c>
      <c r="B65" s="48" t="str">
        <v/>
      </c>
      <c r="C65" s="3" t="str">
        <v>String Sensors 89-93</v>
      </c>
      <c r="D65" s="3" t="str">
        <v>Optical Sensors for 5 strings from MSU (mDOMs) - Do Not Deep Freeze</v>
      </c>
      <c r="E65" s="23">
        <v>40</v>
      </c>
      <c r="F65" s="23">
        <v>48</v>
      </c>
      <c r="G65" s="148">
        <v>46</v>
      </c>
      <c r="H65" s="23">
        <v>25</v>
      </c>
      <c r="I65" s="4">
        <v>1277.7777777777778</v>
      </c>
      <c r="J65" s="4">
        <v>573</v>
      </c>
      <c r="K65" s="4">
        <v>14325</v>
      </c>
      <c r="L65" s="148" t="str">
        <v>final weight(**)</v>
      </c>
      <c r="M65" s="6" t="str">
        <v>DNDF [-40C]</v>
      </c>
      <c r="N65" s="10" t="str">
        <v>MSU</v>
      </c>
      <c r="O65" s="156" t="str">
        <v/>
      </c>
      <c r="P65" s="151" t="str">
        <v>MSU-PTH</v>
      </c>
      <c r="Q65" s="169">
        <v>45505</v>
      </c>
      <c r="R65" s="151" t="str">
        <v>Truck</v>
      </c>
      <c r="S65" s="153" t="str">
        <v>PTH - CHC</v>
      </c>
      <c r="T65" s="153" t="str">
        <v/>
      </c>
      <c r="U65" s="153" t="str">
        <v>ComSur</v>
      </c>
      <c r="V65" s="155" t="str">
        <v>CHC - MCM</v>
      </c>
      <c r="W65" s="155" t="str">
        <v/>
      </c>
      <c r="X65" s="155" t="str">
        <v>USAP Air</v>
      </c>
      <c r="Y65" s="156">
        <v>45597</v>
      </c>
      <c r="Z65" s="157" t="str">
        <v/>
      </c>
      <c r="AA65" s="163" t="str">
        <v>LC-130</v>
      </c>
      <c r="AB65" s="156">
        <v>45621</v>
      </c>
      <c r="AC65" s="147" t="str">
        <v>Yes</v>
      </c>
      <c r="AD65" s="147" t="str">
        <v>FY25 inter</v>
      </c>
      <c r="AE65" s="147" t="str">
        <v>FY25 intra</v>
      </c>
      <c r="AF65" s="147" t="str">
        <v>T. Karg</v>
      </c>
      <c r="AG65" s="147">
        <v>44459</v>
      </c>
      <c r="AH65" s="147" t="str">
        <v>D. Tosi</v>
      </c>
      <c r="AI65" s="147">
        <v>44461</v>
      </c>
      <c r="AJ65" s="147" t="str">
        <v>mDOM weight is 28 kg/boxed + 35kg pallet, assume 8 mDOMs/pallet (189 to be deployed + 11 spares)(*)Assumed to be shipped in 2x20' HC  (5115 lbs, 238inx96inx114in) or a 40 ft HC, purchased by MSU or loaned in PTH (container weight not included)</v>
      </c>
      <c r="AK65" s="147" t="str">
        <v/>
      </c>
    </row>
    <row r="66" spans="1:40" s="9" customFormat="1" ht="47.25" hidden="1">
      <c r="A66" s="25">
        <v>1.3</v>
      </c>
      <c r="B66" s="48" t="str">
        <v/>
      </c>
      <c r="C66" s="3" t="str">
        <v>String Sensors 89-93</v>
      </c>
      <c r="D66" s="3" t="str">
        <v>Optical Sensors for 5 strings from MSU (mDOMs) containers (TBD) - Do Not Deep Freeze</v>
      </c>
      <c r="E66" s="23">
        <v>238</v>
      </c>
      <c r="F66" s="23">
        <v>96</v>
      </c>
      <c r="G66" s="148">
        <v>114</v>
      </c>
      <c r="H66" s="23">
        <v>0</v>
      </c>
      <c r="I66" s="4">
        <v>0</v>
      </c>
      <c r="J66" s="4">
        <v>5115</v>
      </c>
      <c r="K66" s="4">
        <v>0</v>
      </c>
      <c r="L66" s="148" t="str">
        <v>see notes in item above</v>
      </c>
      <c r="M66" s="6" t="str">
        <v>DNDF [-40C]</v>
      </c>
      <c r="N66" s="10" t="str">
        <v>MSU</v>
      </c>
      <c r="O66" s="156" t="str">
        <v/>
      </c>
      <c r="P66" s="151" t="str">
        <v>MSU-PTH</v>
      </c>
      <c r="Q66" s="169">
        <v>45505</v>
      </c>
      <c r="R66" s="151" t="str">
        <v>Truck</v>
      </c>
      <c r="S66" s="153" t="str">
        <v>PTH - CHC</v>
      </c>
      <c r="T66" s="153" t="str">
        <v/>
      </c>
      <c r="U66" s="153" t="str">
        <v>ComSur</v>
      </c>
      <c r="V66" s="155" t="str">
        <v>CHC - MCM</v>
      </c>
      <c r="W66" s="155" t="str">
        <v/>
      </c>
      <c r="X66" s="155" t="str">
        <v>USAP Air</v>
      </c>
      <c r="Y66" s="156">
        <v>45597</v>
      </c>
      <c r="Z66" s="157" t="str">
        <v/>
      </c>
      <c r="AA66" s="163" t="str">
        <v>LC-130</v>
      </c>
      <c r="AB66" s="156">
        <v>45621</v>
      </c>
      <c r="AC66" s="147" t="str">
        <v>Yes</v>
      </c>
      <c r="AD66" s="147" t="str">
        <v>FY25 inter</v>
      </c>
      <c r="AE66" s="147" t="str">
        <v>FY25 intra</v>
      </c>
      <c r="AF66" s="147" t="str">
        <v>T. Karg</v>
      </c>
      <c r="AG66" s="147">
        <v>44459</v>
      </c>
      <c r="AH66" s="147" t="str">
        <v>D. Tosi</v>
      </c>
      <c r="AI66" s="147">
        <v>44461</v>
      </c>
      <c r="AJ66" s="147" t="str">
        <v>Assume 2x20HC containers for transport on COMSUR (TBC). Pallets could be loaded to 53 ft truck and loaded into a loaned container in PTH but this would increase touch points (and risk)</v>
      </c>
      <c r="AK66" s="147" t="str">
        <v/>
      </c>
    </row>
    <row r="67" spans="1:40" s="95" customFormat="1" ht="21" hidden="1" customHeight="1" thickBot="1">
      <c r="A67" s="53" t="str">
        <v/>
      </c>
      <c r="B67" s="53" t="str">
        <v/>
      </c>
      <c r="C67" s="54" t="str">
        <v>MSU Totals:</v>
      </c>
      <c r="D67" s="55" t="str">
        <v/>
      </c>
      <c r="E67" s="44" t="str">
        <v/>
      </c>
      <c r="F67" s="44" t="str">
        <v/>
      </c>
      <c r="G67" s="44" t="str">
        <v>TEU=&gt;</v>
      </c>
      <c r="H67" s="56">
        <v>7.239938944327732</v>
      </c>
      <c r="I67" s="57">
        <v>6892.421875</v>
      </c>
      <c r="J67" s="57" t="str">
        <v/>
      </c>
      <c r="K67" s="58">
        <v>142437</v>
      </c>
      <c r="L67" s="58" t="str">
        <v/>
      </c>
      <c r="M67" s="58" t="str">
        <v/>
      </c>
      <c r="N67" s="58" t="str">
        <v/>
      </c>
      <c r="O67" s="77" t="str">
        <v/>
      </c>
      <c r="P67" s="59" t="str">
        <v/>
      </c>
      <c r="Q67" s="77" t="str">
        <v/>
      </c>
      <c r="R67" s="60" t="str">
        <v/>
      </c>
      <c r="S67" s="59" t="str">
        <v/>
      </c>
      <c r="T67" s="60" t="str">
        <v/>
      </c>
      <c r="U67" s="60" t="str">
        <v/>
      </c>
      <c r="V67" s="59" t="str">
        <v/>
      </c>
      <c r="W67" s="60" t="str">
        <v/>
      </c>
      <c r="X67" s="60" t="str">
        <v/>
      </c>
      <c r="Y67" s="77" t="str">
        <v/>
      </c>
      <c r="Z67" s="60" t="str">
        <v/>
      </c>
      <c r="AA67" s="60" t="str">
        <v/>
      </c>
      <c r="AB67" s="77" t="str">
        <v/>
      </c>
      <c r="AC67" s="59" t="str">
        <v/>
      </c>
      <c r="AD67" s="77" t="str">
        <v/>
      </c>
      <c r="AE67" s="59" t="str">
        <v/>
      </c>
      <c r="AF67" s="59" t="str">
        <v/>
      </c>
      <c r="AG67" s="59" t="str">
        <v/>
      </c>
      <c r="AH67" s="59" t="str">
        <v/>
      </c>
      <c r="AI67" s="59" t="str">
        <v/>
      </c>
      <c r="AJ67" s="59" t="str">
        <v/>
      </c>
      <c r="AK67" s="59" t="str">
        <v/>
      </c>
      <c r="AL67" s="11"/>
      <c r="AM67" s="11"/>
      <c r="AN67" s="11"/>
    </row>
    <row r="68" spans="1:40" s="9" customFormat="1" ht="21.6" hidden="1" customHeight="1" thickTop="1">
      <c r="A68" s="25">
        <v>1.3</v>
      </c>
      <c r="B68" s="48" t="str">
        <v/>
      </c>
      <c r="C68" s="3" t="str">
        <v>DM-Ice</v>
      </c>
      <c r="D68" s="3" t="str">
        <v>DM-ice (two modules for string 89 and 90) - Do Not Deep Freeze</v>
      </c>
      <c r="E68" s="23">
        <v>48</v>
      </c>
      <c r="F68" s="23">
        <v>48</v>
      </c>
      <c r="G68" s="23">
        <v>48</v>
      </c>
      <c r="H68" s="23">
        <v>1</v>
      </c>
      <c r="I68" s="4">
        <v>64</v>
      </c>
      <c r="J68" s="4">
        <v>1500</v>
      </c>
      <c r="K68" s="4">
        <v>1500</v>
      </c>
      <c r="L68" s="148" t="str">
        <v>estimated</v>
      </c>
      <c r="M68" s="6" t="str">
        <v>DNDF [-40C]</v>
      </c>
      <c r="N68" s="10" t="str">
        <v>Yale</v>
      </c>
      <c r="O68" s="156" t="str">
        <v/>
      </c>
      <c r="P68" s="151" t="str">
        <v>Yale-PTH</v>
      </c>
      <c r="Q68" s="169" t="str">
        <v/>
      </c>
      <c r="R68" s="151" t="str">
        <v>Truck</v>
      </c>
      <c r="S68" s="153" t="str">
        <v>PTH - CHC</v>
      </c>
      <c r="T68" s="153" t="str">
        <v/>
      </c>
      <c r="U68" s="153" t="str">
        <v>ComSur</v>
      </c>
      <c r="V68" s="155" t="str">
        <v>CHC - MCM</v>
      </c>
      <c r="W68" s="155" t="str">
        <v/>
      </c>
      <c r="X68" s="155" t="str">
        <v>USAP Air</v>
      </c>
      <c r="Y68" s="156">
        <v>45597</v>
      </c>
      <c r="Z68" s="157" t="str">
        <v/>
      </c>
      <c r="AA68" s="163" t="str">
        <v>LC-130</v>
      </c>
      <c r="AB68" s="156">
        <v>45621</v>
      </c>
      <c r="AC68" s="147" t="str">
        <v>Yes</v>
      </c>
      <c r="AD68" s="147" t="str">
        <v>FY25 inter</v>
      </c>
      <c r="AE68" s="147" t="str">
        <v>FY25 intra</v>
      </c>
      <c r="AF68" s="147" t="str">
        <v>M. Kauer</v>
      </c>
      <c r="AG68" s="147">
        <v>44459</v>
      </c>
      <c r="AH68" s="147" t="str">
        <v>D. Tosi</v>
      </c>
      <c r="AI68" s="147">
        <v>44459</v>
      </c>
      <c r="AJ68" s="147" t="str">
        <v/>
      </c>
      <c r="AK68" s="147" t="str">
        <v/>
      </c>
    </row>
    <row r="69" spans="1:40" s="95" customFormat="1" ht="38.25" hidden="1" thickBot="1">
      <c r="A69" s="53" t="str">
        <v/>
      </c>
      <c r="B69" s="53" t="str">
        <v/>
      </c>
      <c r="C69" s="54" t="str">
        <v>Other Institutions Totals:</v>
      </c>
      <c r="D69" s="55" t="str">
        <v/>
      </c>
      <c r="E69" s="44" t="str">
        <v/>
      </c>
      <c r="F69" s="44" t="str">
        <v/>
      </c>
      <c r="G69" s="44" t="str">
        <v/>
      </c>
      <c r="H69" s="56">
        <v>6.7226890756302532E-2</v>
      </c>
      <c r="I69" s="57">
        <v>64</v>
      </c>
      <c r="J69" s="57" t="str">
        <v/>
      </c>
      <c r="K69" s="58">
        <v>1500</v>
      </c>
      <c r="L69" s="58" t="str">
        <v/>
      </c>
      <c r="M69" s="58" t="str">
        <v/>
      </c>
      <c r="N69" s="58" t="str">
        <v/>
      </c>
      <c r="O69" s="77" t="str">
        <v/>
      </c>
      <c r="P69" s="59" t="str">
        <v/>
      </c>
      <c r="Q69" s="77" t="str">
        <v/>
      </c>
      <c r="R69" s="60" t="str">
        <v/>
      </c>
      <c r="S69" s="59" t="str">
        <v/>
      </c>
      <c r="T69" s="60" t="str">
        <v/>
      </c>
      <c r="U69" s="60" t="str">
        <v/>
      </c>
      <c r="V69" s="59" t="str">
        <v/>
      </c>
      <c r="W69" s="60" t="str">
        <v/>
      </c>
      <c r="X69" s="60" t="str">
        <v/>
      </c>
      <c r="Y69" s="77" t="str">
        <v/>
      </c>
      <c r="Z69" s="60" t="str">
        <v/>
      </c>
      <c r="AA69" s="60" t="str">
        <v/>
      </c>
      <c r="AB69" s="77" t="str">
        <v/>
      </c>
      <c r="AC69" s="59" t="str">
        <v/>
      </c>
      <c r="AD69" s="77" t="str">
        <v/>
      </c>
      <c r="AE69" s="59" t="str">
        <v/>
      </c>
      <c r="AF69" s="59" t="str">
        <v/>
      </c>
      <c r="AG69" s="59" t="str">
        <v/>
      </c>
      <c r="AH69" s="59" t="str">
        <v/>
      </c>
      <c r="AI69" s="59" t="str">
        <v/>
      </c>
      <c r="AJ69" s="59" t="str">
        <v/>
      </c>
      <c r="AK69" s="59" t="str">
        <v/>
      </c>
      <c r="AL69" s="11"/>
      <c r="AM69" s="11"/>
      <c r="AN69" s="11"/>
    </row>
    <row r="70" spans="1:40" ht="60">
      <c r="A70" s="277">
        <v>1.3</v>
      </c>
      <c r="B70" s="278" t="str">
        <v/>
      </c>
      <c r="C70" s="279" t="str">
        <v>String Sensors 87-88</v>
      </c>
      <c r="D70" s="279" t="str">
        <v>Optical sensors for 2 strings from Germany (mDOMs) (spares included) - Do Not Deep Freeze</v>
      </c>
      <c r="E70" s="262">
        <v>40</v>
      </c>
      <c r="F70" s="262">
        <v>48</v>
      </c>
      <c r="G70" s="262">
        <v>46</v>
      </c>
      <c r="H70" s="262">
        <v>16</v>
      </c>
      <c r="I70" s="264">
        <v>817.77777777777783</v>
      </c>
      <c r="J70" s="264">
        <v>573</v>
      </c>
      <c r="K70" s="264">
        <v>9168</v>
      </c>
      <c r="L70" s="262" t="str">
        <v>final weight(**)</v>
      </c>
      <c r="M70" s="280" t="str">
        <v>DNDF [-40C]</v>
      </c>
      <c r="N70" s="266" t="str">
        <v>DESY</v>
      </c>
      <c r="O70" s="267" t="str">
        <v/>
      </c>
      <c r="P70" s="268" t="str">
        <v>DESY-CHC</v>
      </c>
      <c r="Q70" s="269">
        <v>45139</v>
      </c>
      <c r="R70" s="268" t="str">
        <v>ComSur</v>
      </c>
      <c r="S70" s="271" t="str">
        <v>DESY-CHC</v>
      </c>
      <c r="T70" s="271" t="str">
        <v/>
      </c>
      <c r="U70" s="271" t="str">
        <v>ComSur</v>
      </c>
      <c r="V70" s="273" t="str">
        <v>CHC - MCM</v>
      </c>
      <c r="W70" s="273" t="str">
        <v/>
      </c>
      <c r="X70" s="273" t="str">
        <v>USAP  Air</v>
      </c>
      <c r="Y70" s="267">
        <v>45231</v>
      </c>
      <c r="Z70" s="274" t="str">
        <v/>
      </c>
      <c r="AA70" s="266" t="str">
        <v>LC-130</v>
      </c>
      <c r="AB70" s="267">
        <v>45306</v>
      </c>
      <c r="AC70" s="275" t="str">
        <v>Yes</v>
      </c>
      <c r="AD70" s="275" t="str">
        <v>FY24 inter</v>
      </c>
      <c r="AE70" s="275" t="str">
        <v>FY24 intra</v>
      </c>
      <c r="AF70" s="275" t="str">
        <v>T. Karg</v>
      </c>
      <c r="AG70" s="267">
        <v>44459</v>
      </c>
      <c r="AH70" s="275" t="str">
        <v>D. Tosi</v>
      </c>
      <c r="AI70" s="267">
        <v>44461</v>
      </c>
      <c r="AJ70" s="275" t="str">
        <v>mDOM weight is 62 lbs (25kg/sensor + 3 kg/box) + 35kg pallet, assume 8 mDOMs/pallet - 116 to be deployed + 12 spares - 
(**) shipped in 20 HC container. Container weight not included in the assumption that pallet will be taken out in CHC.</v>
      </c>
      <c r="AK70" s="275" t="str">
        <v/>
      </c>
    </row>
    <row r="71" spans="1:40" ht="60">
      <c r="A71" s="277">
        <v>1.3</v>
      </c>
      <c r="B71" s="278" t="str">
        <v/>
      </c>
      <c r="C71" s="279" t="str">
        <v>String Sensors 87-88</v>
      </c>
      <c r="D71" s="279" t="str">
        <v>Optical sensors for 2 strings from Germany (mDOMs) (SPARES) - Do Not Deep Freeze</v>
      </c>
      <c r="E71" s="262">
        <v>40</v>
      </c>
      <c r="F71" s="262">
        <v>48</v>
      </c>
      <c r="G71" s="262">
        <v>46</v>
      </c>
      <c r="H71" s="262">
        <v>0</v>
      </c>
      <c r="I71" s="264">
        <v>0</v>
      </c>
      <c r="J71" s="264">
        <v>573</v>
      </c>
      <c r="K71" s="264">
        <v>0</v>
      </c>
      <c r="L71" s="262" t="str">
        <v>final weight(**)</v>
      </c>
      <c r="M71" s="280" t="str">
        <v>DNDF [-40C]</v>
      </c>
      <c r="N71" s="266" t="str">
        <v>DESY</v>
      </c>
      <c r="O71" s="267" t="str">
        <v/>
      </c>
      <c r="P71" s="268" t="str">
        <v>DESY-CHC</v>
      </c>
      <c r="Q71" s="269">
        <v>45139</v>
      </c>
      <c r="R71" s="268" t="str">
        <v>ComSur</v>
      </c>
      <c r="S71" s="271" t="str">
        <v>DESY-CHC</v>
      </c>
      <c r="T71" s="271" t="str">
        <v/>
      </c>
      <c r="U71" s="271" t="str">
        <v>ComSur</v>
      </c>
      <c r="V71" s="273" t="str">
        <v>CHC - MCM</v>
      </c>
      <c r="W71" s="273" t="str">
        <v/>
      </c>
      <c r="X71" s="273" t="str">
        <v>USAP  Air</v>
      </c>
      <c r="Y71" s="267">
        <v>45231</v>
      </c>
      <c r="Z71" s="274" t="str">
        <v/>
      </c>
      <c r="AA71" s="266" t="str">
        <v>LC-130</v>
      </c>
      <c r="AB71" s="267">
        <v>45306</v>
      </c>
      <c r="AC71" s="275" t="str">
        <v>Yes</v>
      </c>
      <c r="AD71" s="275" t="str">
        <v>FY24 inter</v>
      </c>
      <c r="AE71" s="275" t="str">
        <v>FY24 intra</v>
      </c>
      <c r="AF71" s="275" t="str">
        <v>T. Karg</v>
      </c>
      <c r="AG71" s="267">
        <v>44459</v>
      </c>
      <c r="AH71" s="275" t="str">
        <v>D. Tosi</v>
      </c>
      <c r="AI71" s="267">
        <v>44461</v>
      </c>
      <c r="AJ71" s="275" t="str">
        <v>mDOM weight is 62 lbs (25kg/sensor + 3 kg/box) + 35kg pallet, assume 8 mDOMs/pallet - (**) shipped in 20 HC container. Container weight not included in the assumption that pallet will be taken out in CHC.</v>
      </c>
      <c r="AK71" s="275" t="str">
        <v/>
      </c>
    </row>
    <row r="72" spans="1:40" ht="30">
      <c r="A72" s="277">
        <v>1.3</v>
      </c>
      <c r="B72" s="278" t="str">
        <v/>
      </c>
      <c r="C72" s="279" t="str">
        <v>Special Devices 87-88</v>
      </c>
      <c r="D72" s="279" t="str">
        <v>Special devices for 2 strings from DESY/Germany/Sweden (8 WOMs, 0 Abalone) + spares - Do Not Deep Freeze</v>
      </c>
      <c r="E72" s="262">
        <v>40</v>
      </c>
      <c r="F72" s="262">
        <v>21</v>
      </c>
      <c r="G72" s="262">
        <v>64</v>
      </c>
      <c r="H72" s="262">
        <v>1</v>
      </c>
      <c r="I72" s="264">
        <v>31.111111111111111</v>
      </c>
      <c r="J72" s="264">
        <v>701</v>
      </c>
      <c r="K72" s="264">
        <v>701</v>
      </c>
      <c r="L72" s="262" t="str">
        <v>preliminary</v>
      </c>
      <c r="M72" s="289" t="str">
        <v>DNDF [-40C]</v>
      </c>
      <c r="N72" s="266" t="str">
        <v>Mainz</v>
      </c>
      <c r="O72" s="267" t="str">
        <v/>
      </c>
      <c r="P72" s="268" t="str">
        <v>DESY-CHC</v>
      </c>
      <c r="Q72" s="269">
        <v>45139</v>
      </c>
      <c r="R72" s="268" t="str">
        <v>ComSur</v>
      </c>
      <c r="S72" s="271" t="str">
        <v>DESY-CHC</v>
      </c>
      <c r="T72" s="271" t="str">
        <v/>
      </c>
      <c r="U72" s="271" t="str">
        <v>ComSur</v>
      </c>
      <c r="V72" s="273" t="str">
        <v>CHC - MCM</v>
      </c>
      <c r="W72" s="273" t="str">
        <v/>
      </c>
      <c r="X72" s="273" t="str">
        <v>USAP  Air</v>
      </c>
      <c r="Y72" s="267">
        <v>45231</v>
      </c>
      <c r="Z72" s="274" t="str">
        <v/>
      </c>
      <c r="AA72" s="266" t="str">
        <v>LC-130</v>
      </c>
      <c r="AB72" s="267">
        <v>45306</v>
      </c>
      <c r="AC72" s="275" t="str">
        <v>Yes</v>
      </c>
      <c r="AD72" s="275" t="str">
        <v>FY24 inter</v>
      </c>
      <c r="AE72" s="275" t="str">
        <v>FY24 intra</v>
      </c>
      <c r="AF72" s="275" t="str">
        <v>S. Boeser</v>
      </c>
      <c r="AG72" s="267">
        <v>44482</v>
      </c>
      <c r="AH72" s="275" t="str">
        <v>D. Tosi</v>
      </c>
      <c r="AI72" s="267">
        <v>44482</v>
      </c>
      <c r="AJ72" s="275" t="str">
        <v xml:space="preserve">8 WOMs (no spares) - AH not included for now. Assume 150 lbs crate.  </v>
      </c>
      <c r="AK72" s="275" t="str">
        <v/>
      </c>
    </row>
    <row r="73" spans="1:40" ht="45">
      <c r="A73" s="277">
        <v>1.5</v>
      </c>
      <c r="B73" s="278" t="str">
        <v/>
      </c>
      <c r="C73" s="279" t="str">
        <v>Calibration Devices 87-88</v>
      </c>
      <c r="D73" s="279" t="str">
        <v>Calibration devices for 2 strings from DESY/Germany/Sweden (4+2 POCAMs, 3+1 Acoustic sensors,  2+1 Swedish Cameras) - Do Not Deep Freeze</v>
      </c>
      <c r="E73" s="293">
        <v>62</v>
      </c>
      <c r="F73" s="293">
        <v>38</v>
      </c>
      <c r="G73" s="293">
        <v>41</v>
      </c>
      <c r="H73" s="262">
        <v>1</v>
      </c>
      <c r="I73" s="264">
        <v>55.900462962962962</v>
      </c>
      <c r="J73" s="264">
        <v>836</v>
      </c>
      <c r="K73" s="264">
        <v>836</v>
      </c>
      <c r="L73" s="262" t="str">
        <v>preliminary</v>
      </c>
      <c r="M73" s="280" t="str">
        <v>DNDF [-40C]</v>
      </c>
      <c r="N73" s="266" t="str">
        <v>TUM/Aachen/Sweden</v>
      </c>
      <c r="O73" s="267" t="str">
        <v/>
      </c>
      <c r="P73" s="268" t="str">
        <v>DESY-CHC</v>
      </c>
      <c r="Q73" s="269">
        <v>45139</v>
      </c>
      <c r="R73" s="268" t="str">
        <v>ComSur</v>
      </c>
      <c r="S73" s="271" t="str">
        <v>DESY-CHC</v>
      </c>
      <c r="T73" s="271" t="str">
        <v/>
      </c>
      <c r="U73" s="271" t="str">
        <v>ComSur</v>
      </c>
      <c r="V73" s="273" t="str">
        <v>CHC-MCM</v>
      </c>
      <c r="W73" s="273" t="str">
        <v/>
      </c>
      <c r="X73" s="273" t="str">
        <v>USAP  Air</v>
      </c>
      <c r="Y73" s="267">
        <v>45231</v>
      </c>
      <c r="Z73" s="274" t="str">
        <v/>
      </c>
      <c r="AA73" s="266" t="str">
        <v>LC-130</v>
      </c>
      <c r="AB73" s="267">
        <v>45306</v>
      </c>
      <c r="AC73" s="275" t="str">
        <v>Yes</v>
      </c>
      <c r="AD73" s="275" t="str">
        <v>FY24 inter</v>
      </c>
      <c r="AE73" s="275" t="str">
        <v>FY24 intra</v>
      </c>
      <c r="AF73" s="275" t="str">
        <v>D. Williams</v>
      </c>
      <c r="AG73" s="267">
        <v>44482</v>
      </c>
      <c r="AH73" s="275" t="str">
        <v>D. Tosi</v>
      </c>
      <c r="AI73" s="267">
        <v>44482</v>
      </c>
      <c r="AJ73" s="275" t="str">
        <v>Calibration devices for strings 87-88 = 2+1 Sweden Camera + 3+1 Acoustic Module + 4+1 POCAM, including spares, 200 lbs crate</v>
      </c>
      <c r="AK73" s="275" t="str">
        <v/>
      </c>
    </row>
    <row r="74" spans="1:40" ht="30">
      <c r="A74" s="257">
        <v>1.4</v>
      </c>
      <c r="B74" s="258" t="str">
        <v/>
      </c>
      <c r="C74" s="260" t="str">
        <v>FieldHub electronics</v>
      </c>
      <c r="D74" s="276" t="str">
        <v>Required onsite for FY24 installation. 1 crate containing readout electronics for installation in ICL - Do Not Freeze</v>
      </c>
      <c r="E74" s="261">
        <v>48</v>
      </c>
      <c r="F74" s="261">
        <v>48</v>
      </c>
      <c r="G74" s="261">
        <v>36</v>
      </c>
      <c r="H74" s="262">
        <v>1</v>
      </c>
      <c r="I74" s="264">
        <v>48</v>
      </c>
      <c r="J74" s="264">
        <v>275</v>
      </c>
      <c r="K74" s="264">
        <v>275</v>
      </c>
      <c r="L74" s="262" t="str">
        <v>preliminary</v>
      </c>
      <c r="M74" s="265" t="str">
        <v>DNF</v>
      </c>
      <c r="N74" s="266" t="str">
        <v>DESY</v>
      </c>
      <c r="O74" s="267">
        <v>45139</v>
      </c>
      <c r="P74" s="268" t="str">
        <v>DESY-CHC</v>
      </c>
      <c r="Q74" s="269">
        <v>45153</v>
      </c>
      <c r="R74" s="268" t="str">
        <v>ComSur</v>
      </c>
      <c r="S74" s="271" t="str">
        <v>DESY-CHC</v>
      </c>
      <c r="T74" s="271" t="str">
        <v/>
      </c>
      <c r="U74" s="271" t="str">
        <v>ComSur</v>
      </c>
      <c r="V74" s="273" t="str">
        <v>CHC-MCM</v>
      </c>
      <c r="W74" s="273" t="str">
        <v/>
      </c>
      <c r="X74" s="273" t="str">
        <v>USAP  Air</v>
      </c>
      <c r="Y74" s="267">
        <v>45231</v>
      </c>
      <c r="Z74" s="274" t="str">
        <v/>
      </c>
      <c r="AA74" s="266" t="str">
        <v>LC-130</v>
      </c>
      <c r="AB74" s="267">
        <v>45261</v>
      </c>
      <c r="AC74" s="275" t="str">
        <v>No</v>
      </c>
      <c r="AD74" s="275" t="str">
        <v>FY24 inter</v>
      </c>
      <c r="AE74" s="275" t="str">
        <v>FY24 intra</v>
      </c>
      <c r="AF74" s="275" t="str">
        <v>J. Kelley</v>
      </c>
      <c r="AG74" s="267">
        <v>44482</v>
      </c>
      <c r="AH74" s="275" t="str">
        <v>D. Tosi</v>
      </c>
      <c r="AI74" s="267">
        <v>44482</v>
      </c>
      <c r="AJ74" s="275" t="str">
        <v xml:space="preserve">Field Hubs are 442mm x 480mm x 133 mm (17.4" x 18.9" x 5.2") and weight maybe 10 lb each.  100 lbs crate. </v>
      </c>
      <c r="AK74" s="275" t="str">
        <v/>
      </c>
    </row>
    <row r="75" spans="1:40" s="9" customFormat="1" ht="63" hidden="1">
      <c r="A75" s="25">
        <v>1.3</v>
      </c>
      <c r="B75" s="48" t="str">
        <v/>
      </c>
      <c r="C75" s="3" t="str">
        <v>String Sensors 89-93</v>
      </c>
      <c r="D75" s="3" t="str">
        <v>Optical sensors for 5 strings from Germany (mDOMs) - Do Not Deep Freeze</v>
      </c>
      <c r="E75" s="23">
        <v>40</v>
      </c>
      <c r="F75" s="23">
        <v>48</v>
      </c>
      <c r="G75" s="148">
        <v>46</v>
      </c>
      <c r="H75" s="23">
        <v>12</v>
      </c>
      <c r="I75" s="4">
        <v>613.33333333333337</v>
      </c>
      <c r="J75" s="4">
        <v>573</v>
      </c>
      <c r="K75" s="4">
        <v>6876</v>
      </c>
      <c r="L75" s="148" t="str">
        <v>final weight(**)</v>
      </c>
      <c r="M75" s="6" t="str">
        <v>DNDF [-40C]</v>
      </c>
      <c r="N75" s="10" t="str">
        <v>DESY</v>
      </c>
      <c r="O75" s="156" t="str">
        <v/>
      </c>
      <c r="P75" s="151" t="str">
        <v>DESY-CHC</v>
      </c>
      <c r="Q75" s="169">
        <v>45505</v>
      </c>
      <c r="R75" s="151" t="str">
        <v>ComSur</v>
      </c>
      <c r="S75" s="153" t="str">
        <v>DESY-CHC</v>
      </c>
      <c r="T75" s="153" t="str">
        <v/>
      </c>
      <c r="U75" s="153" t="str">
        <v>ComSur</v>
      </c>
      <c r="V75" s="155" t="str">
        <v>CHC - MCM</v>
      </c>
      <c r="W75" s="155" t="str">
        <v/>
      </c>
      <c r="X75" s="155" t="str">
        <v>USAP  Air</v>
      </c>
      <c r="Y75" s="156">
        <v>45597</v>
      </c>
      <c r="Z75" s="157" t="str">
        <v/>
      </c>
      <c r="AA75" s="163" t="str">
        <v>LC-130</v>
      </c>
      <c r="AB75" s="156">
        <v>45621</v>
      </c>
      <c r="AC75" s="147" t="str">
        <v>Yes</v>
      </c>
      <c r="AD75" s="147" t="str">
        <v>FY25 inter</v>
      </c>
      <c r="AE75" s="147" t="str">
        <v>FY25 intra</v>
      </c>
      <c r="AF75" s="147" t="str">
        <v>T. Karg</v>
      </c>
      <c r="AG75" s="147">
        <v>44459</v>
      </c>
      <c r="AH75" s="147" t="str">
        <v>D. Tosi</v>
      </c>
      <c r="AI75" s="147">
        <v>44461</v>
      </c>
      <c r="AJ75" s="147" t="str">
        <v>mDOM weight is (28kg/sensor boxed) + 35kg pallet, assume 8 mDOMs/pallet - 190 to be deployed + 10 spares. (**) shipped in 20 HC container. Container not included in weight as pallets will be taken out.</v>
      </c>
      <c r="AK75" s="147" t="str">
        <v/>
      </c>
    </row>
    <row r="76" spans="1:40" s="9" customFormat="1" ht="31.5" hidden="1">
      <c r="A76" s="25">
        <v>1.3</v>
      </c>
      <c r="B76" s="48" t="str">
        <v/>
      </c>
      <c r="C76" s="3" t="str">
        <v>Special Devices 89-93</v>
      </c>
      <c r="D76" s="3" t="str">
        <v>Special devices for 5 remaining strings from DESY/Germany/Sweden (6 WOMs,  3 Abalone Hubs or WOM Traps)  no spares - Do Not Deep Freeze</v>
      </c>
      <c r="E76" s="23">
        <v>32</v>
      </c>
      <c r="F76" s="23">
        <v>31</v>
      </c>
      <c r="G76" s="23">
        <v>89</v>
      </c>
      <c r="H76" s="23">
        <v>1</v>
      </c>
      <c r="I76" s="4">
        <v>51.092592592592595</v>
      </c>
      <c r="J76" s="4">
        <v>1035</v>
      </c>
      <c r="K76" s="4">
        <v>1035</v>
      </c>
      <c r="L76" s="148" t="str">
        <v>preliminary</v>
      </c>
      <c r="M76" s="38" t="str">
        <v>DNDF [-40C]</v>
      </c>
      <c r="N76" s="10" t="str">
        <v>Mainz</v>
      </c>
      <c r="O76" s="156" t="str">
        <v/>
      </c>
      <c r="P76" s="151" t="str">
        <v>DESY-CHC</v>
      </c>
      <c r="Q76" s="169">
        <v>45505</v>
      </c>
      <c r="R76" s="151" t="str">
        <v>ComSur</v>
      </c>
      <c r="S76" s="153" t="str">
        <v>DESY-CHC</v>
      </c>
      <c r="T76" s="153" t="str">
        <v/>
      </c>
      <c r="U76" s="153" t="str">
        <v>ComSur</v>
      </c>
      <c r="V76" s="155" t="str">
        <v>CHC - MCM</v>
      </c>
      <c r="W76" s="155" t="str">
        <v/>
      </c>
      <c r="X76" s="155" t="str">
        <v>USAP  Air</v>
      </c>
      <c r="Y76" s="156">
        <v>45597</v>
      </c>
      <c r="Z76" s="157" t="str">
        <v/>
      </c>
      <c r="AA76" s="163" t="str">
        <v>LC-130</v>
      </c>
      <c r="AB76" s="156">
        <v>45621</v>
      </c>
      <c r="AC76" s="147" t="str">
        <v>Yes</v>
      </c>
      <c r="AD76" s="147" t="str">
        <v>FY25 inter</v>
      </c>
      <c r="AE76" s="147" t="str">
        <v>FY25 intra</v>
      </c>
      <c r="AF76" s="147" t="str">
        <v>S. Boeser</v>
      </c>
      <c r="AG76" s="147">
        <v>44482</v>
      </c>
      <c r="AH76" s="147" t="str">
        <v>D. Tosi</v>
      </c>
      <c r="AI76" s="147">
        <v>44482</v>
      </c>
      <c r="AJ76" s="147" t="str">
        <v>6 Special Devices from Germany 6 (WOM + 0 AH) including 0 spare for each. Assume 170 lbs crate.</v>
      </c>
      <c r="AK76" s="147" t="str">
        <v/>
      </c>
    </row>
    <row r="77" spans="1:40" s="9" customFormat="1" ht="50.25" hidden="1" customHeight="1">
      <c r="A77" s="25">
        <v>1.5</v>
      </c>
      <c r="B77" s="48" t="str">
        <v/>
      </c>
      <c r="C77" s="3" t="str">
        <v>Calibration Devices 89-93</v>
      </c>
      <c r="D77" s="3" t="str">
        <v>Calibration for 5 strings from DESY/Germany/Sweden (17+2 POCAMs, 7+ 1 Acoustic sensors,  3+ 1 Swedish Cameras) including spares - Do Not Deep Freeze</v>
      </c>
      <c r="E77" s="96">
        <v>62</v>
      </c>
      <c r="F77" s="96">
        <v>48</v>
      </c>
      <c r="G77" s="96">
        <v>44</v>
      </c>
      <c r="H77" s="23">
        <v>1</v>
      </c>
      <c r="I77" s="4">
        <v>75.777777777777771</v>
      </c>
      <c r="J77" s="4">
        <v>1694</v>
      </c>
      <c r="K77" s="4">
        <v>1694</v>
      </c>
      <c r="L77" s="148" t="str">
        <v>preliminary</v>
      </c>
      <c r="M77" s="6" t="str">
        <v>DNDF [-40C]</v>
      </c>
      <c r="N77" s="10" t="str">
        <v>TUM/Aachen/Sweden</v>
      </c>
      <c r="O77" s="156" t="str">
        <v/>
      </c>
      <c r="P77" s="151" t="str">
        <v>DESY-CHC</v>
      </c>
      <c r="Q77" s="169">
        <v>45505</v>
      </c>
      <c r="R77" s="151" t="str">
        <v>ComSur</v>
      </c>
      <c r="S77" s="153" t="str">
        <v>DESY-CHC</v>
      </c>
      <c r="T77" s="153" t="str">
        <v/>
      </c>
      <c r="U77" s="153" t="str">
        <v>ComSur</v>
      </c>
      <c r="V77" s="155" t="str">
        <v>CHC-MCM</v>
      </c>
      <c r="W77" s="155" t="str">
        <v/>
      </c>
      <c r="X77" s="155" t="str">
        <v>USAP  Air</v>
      </c>
      <c r="Y77" s="156">
        <v>45597</v>
      </c>
      <c r="Z77" s="157" t="str">
        <v/>
      </c>
      <c r="AA77" s="163" t="str">
        <v>LC-130</v>
      </c>
      <c r="AB77" s="156">
        <v>45621</v>
      </c>
      <c r="AC77" s="147" t="str">
        <v>Yes</v>
      </c>
      <c r="AD77" s="147" t="str">
        <v>FY25 inter</v>
      </c>
      <c r="AE77" s="147" t="str">
        <v>FY25 intra</v>
      </c>
      <c r="AF77" s="147" t="str">
        <v>D. Williams</v>
      </c>
      <c r="AG77" s="147">
        <v>44482</v>
      </c>
      <c r="AH77" s="147" t="str">
        <v>D. Tosi</v>
      </c>
      <c r="AI77" s="147">
        <v>44482</v>
      </c>
      <c r="AJ77" s="147" t="str">
        <v>Calibration devices for strings 89-93 = 3+1 Sweden Camera,7+1 + Acoustic Module,17 +1 POCAM, including spares, 200 lbs crate</v>
      </c>
      <c r="AK77" s="147" t="str">
        <v/>
      </c>
    </row>
    <row r="78" spans="1:40" s="95" customFormat="1" ht="33.75" hidden="1" customHeight="1" thickBot="1">
      <c r="A78" s="53" t="str">
        <v/>
      </c>
      <c r="B78" s="53" t="str">
        <v/>
      </c>
      <c r="C78" s="54" t="str">
        <v>DESY/Aachen/TUM/Sweden etc Totals:</v>
      </c>
      <c r="D78" s="55" t="str">
        <v/>
      </c>
      <c r="E78" s="44" t="str">
        <v/>
      </c>
      <c r="F78" s="44" t="str">
        <v/>
      </c>
      <c r="G78" s="44" t="str">
        <v>TEU=&gt;</v>
      </c>
      <c r="H78" s="56">
        <v>1.778354049953315</v>
      </c>
      <c r="I78" s="57">
        <v>1692.9930555555557</v>
      </c>
      <c r="J78" s="57" t="str">
        <v/>
      </c>
      <c r="K78" s="57">
        <v>20585</v>
      </c>
      <c r="L78" s="58" t="str">
        <v/>
      </c>
      <c r="M78" s="58" t="str">
        <v/>
      </c>
      <c r="N78" s="58" t="str">
        <v/>
      </c>
      <c r="O78" s="77" t="str">
        <v/>
      </c>
      <c r="P78" s="59" t="str">
        <v/>
      </c>
      <c r="Q78" s="77" t="str">
        <v/>
      </c>
      <c r="R78" s="60" t="str">
        <v/>
      </c>
      <c r="S78" s="59" t="str">
        <v/>
      </c>
      <c r="T78" s="60" t="str">
        <v/>
      </c>
      <c r="U78" s="60" t="str">
        <v/>
      </c>
      <c r="V78" s="59" t="str">
        <v/>
      </c>
      <c r="W78" s="60" t="str">
        <v/>
      </c>
      <c r="X78" s="60" t="str">
        <v/>
      </c>
      <c r="Y78" s="77" t="str">
        <v/>
      </c>
      <c r="Z78" s="60" t="str">
        <v/>
      </c>
      <c r="AA78" s="60" t="str">
        <v/>
      </c>
      <c r="AB78" s="77" t="str">
        <v/>
      </c>
      <c r="AC78" s="59" t="str">
        <v/>
      </c>
      <c r="AD78" s="77" t="str">
        <v/>
      </c>
      <c r="AE78" s="59" t="str">
        <v/>
      </c>
      <c r="AF78" s="59" t="str">
        <v/>
      </c>
      <c r="AG78" s="59" t="str">
        <v/>
      </c>
      <c r="AH78" s="59" t="str">
        <v/>
      </c>
      <c r="AI78" s="59" t="str">
        <v/>
      </c>
      <c r="AJ78" s="59" t="str">
        <v/>
      </c>
      <c r="AK78" s="59" t="str">
        <v/>
      </c>
      <c r="AL78" s="11"/>
      <c r="AM78" s="11"/>
      <c r="AN78" s="11"/>
    </row>
    <row r="79" spans="1:40" ht="45">
      <c r="A79" s="294">
        <v>1.3</v>
      </c>
      <c r="B79" s="278" t="str">
        <v/>
      </c>
      <c r="C79" s="276" t="str">
        <v>String Sensors 87 &amp; 88</v>
      </c>
      <c r="D79" s="276" t="str">
        <v>Sensors (D-Eggs) pallets with 8 sensors  at Pole overwinter - Cryo location - Do Not Deep Freeze</v>
      </c>
      <c r="E79" s="289">
        <v>45</v>
      </c>
      <c r="F79" s="289">
        <v>48</v>
      </c>
      <c r="G79" s="289">
        <v>67</v>
      </c>
      <c r="H79" s="289">
        <v>4</v>
      </c>
      <c r="I79" s="264">
        <v>335</v>
      </c>
      <c r="J79" s="264">
        <v>794</v>
      </c>
      <c r="K79" s="264">
        <v>3176</v>
      </c>
      <c r="L79" s="262" t="str">
        <v>preliminary(*)</v>
      </c>
      <c r="M79" s="280" t="str">
        <v>DNDF [-40C]</v>
      </c>
      <c r="N79" s="266" t="str">
        <v>Chiba</v>
      </c>
      <c r="O79" s="267" t="str">
        <v/>
      </c>
      <c r="P79" s="268" t="str">
        <v xml:space="preserve"> ChibaU - CHC</v>
      </c>
      <c r="Q79" s="269">
        <v>45139</v>
      </c>
      <c r="R79" s="268" t="str">
        <v>Cargo shipment by CHU</v>
      </c>
      <c r="S79" s="271" t="str">
        <v>ChibaU - CHC</v>
      </c>
      <c r="T79" s="271" t="str">
        <v/>
      </c>
      <c r="U79" s="271" t="str">
        <v>ComSur</v>
      </c>
      <c r="V79" s="273" t="str">
        <v>CHC - MCM</v>
      </c>
      <c r="W79" s="273" t="str">
        <v/>
      </c>
      <c r="X79" s="273" t="str">
        <v>USAP Air</v>
      </c>
      <c r="Y79" s="267">
        <v>45231</v>
      </c>
      <c r="Z79" s="274" t="str">
        <v/>
      </c>
      <c r="AA79" s="266" t="str">
        <v>LC-130</v>
      </c>
      <c r="AB79" s="267">
        <v>45306</v>
      </c>
      <c r="AC79" s="275" t="str">
        <v>Yes</v>
      </c>
      <c r="AD79" s="275" t="str">
        <v>FY24 inter</v>
      </c>
      <c r="AE79" s="275" t="str">
        <v>FY24 intra</v>
      </c>
      <c r="AF79" s="275" t="str">
        <v>S. Yoshida</v>
      </c>
      <c r="AG79" s="267">
        <v>44461</v>
      </c>
      <c r="AH79" s="275" t="str">
        <v>D. Tosi</v>
      </c>
      <c r="AI79" s="267">
        <v>44461</v>
      </c>
      <c r="AJ79" s="275" t="str">
        <v>Pallet sizes are under review. (*) shipped in 20 and 40ft container. Container weight not included in the assumption that pallet will be taken out in CHC.</v>
      </c>
      <c r="AK79" s="275" t="str">
        <v/>
      </c>
    </row>
    <row r="80" spans="1:40" ht="45">
      <c r="A80" s="294">
        <v>1.3</v>
      </c>
      <c r="B80" s="278" t="str">
        <v/>
      </c>
      <c r="C80" s="276" t="str">
        <v>String Sensors 87 &amp; 88</v>
      </c>
      <c r="D80" s="276" t="str">
        <v xml:space="preserve">Sensors (D-Eggs) pallets with 8 sensors  at Pole overwinter (SPARES - TBD) - Cryo location - Do Not Deep Freeze </v>
      </c>
      <c r="E80" s="289">
        <v>45</v>
      </c>
      <c r="F80" s="289">
        <v>48</v>
      </c>
      <c r="G80" s="289">
        <v>67</v>
      </c>
      <c r="H80" s="289">
        <v>1</v>
      </c>
      <c r="I80" s="264">
        <v>83.75</v>
      </c>
      <c r="J80" s="264">
        <v>794</v>
      </c>
      <c r="K80" s="264">
        <v>794</v>
      </c>
      <c r="L80" s="262" t="str">
        <v>preliminary(*)</v>
      </c>
      <c r="M80" s="280" t="str">
        <v>DNDF [-40C]</v>
      </c>
      <c r="N80" s="266" t="str">
        <v>Chiba</v>
      </c>
      <c r="O80" s="267" t="str">
        <v/>
      </c>
      <c r="P80" s="268" t="str">
        <v xml:space="preserve"> ChibaU - CHC</v>
      </c>
      <c r="Q80" s="269">
        <v>45139</v>
      </c>
      <c r="R80" s="268" t="str">
        <v>Cargo shipment by CHU</v>
      </c>
      <c r="S80" s="271" t="str">
        <v>ChibaU - CHC</v>
      </c>
      <c r="T80" s="271" t="str">
        <v/>
      </c>
      <c r="U80" s="271" t="str">
        <v>ComSur</v>
      </c>
      <c r="V80" s="273" t="str">
        <v>CHC - MCM</v>
      </c>
      <c r="W80" s="273" t="str">
        <v/>
      </c>
      <c r="X80" s="273" t="str">
        <v>USAP Air</v>
      </c>
      <c r="Y80" s="267">
        <v>45231</v>
      </c>
      <c r="Z80" s="274" t="str">
        <v/>
      </c>
      <c r="AA80" s="266" t="str">
        <v>LC-130</v>
      </c>
      <c r="AB80" s="267">
        <v>45306</v>
      </c>
      <c r="AC80" s="275" t="str">
        <v>Yes</v>
      </c>
      <c r="AD80" s="275" t="str">
        <v>FY24 inter</v>
      </c>
      <c r="AE80" s="275" t="str">
        <v>FY24 intra</v>
      </c>
      <c r="AF80" s="275" t="str">
        <v>S. Yoshida</v>
      </c>
      <c r="AG80" s="267">
        <v>44461</v>
      </c>
      <c r="AH80" s="275" t="str">
        <v>D. Tosi</v>
      </c>
      <c r="AI80" s="267">
        <v>44461</v>
      </c>
      <c r="AJ80" s="275" t="str">
        <v>Pallet sizes are under review. SPARES number to be confirmed. (*) shipped in 20 and 40ft container. Container weight not included in the assumption that pallet will be taken out in CHC.</v>
      </c>
      <c r="AK80" s="275" t="str">
        <v/>
      </c>
    </row>
    <row r="81" spans="1:40" ht="45">
      <c r="A81" s="294">
        <v>1.3</v>
      </c>
      <c r="B81" s="278" t="str">
        <v/>
      </c>
      <c r="C81" s="276" t="str">
        <v>String Sensors 87 &amp; 88</v>
      </c>
      <c r="D81" s="276" t="str">
        <v>Sensors (D-Eggs) pallets with 12 sensors  at Pole overwinter - Cryo location - Do Not Deep Freeze</v>
      </c>
      <c r="E81" s="289">
        <v>63</v>
      </c>
      <c r="F81" s="289">
        <v>48</v>
      </c>
      <c r="G81" s="289">
        <v>67</v>
      </c>
      <c r="H81" s="289">
        <v>4</v>
      </c>
      <c r="I81" s="264">
        <v>469</v>
      </c>
      <c r="J81" s="264">
        <v>1168.5</v>
      </c>
      <c r="K81" s="264">
        <v>4674</v>
      </c>
      <c r="L81" s="262" t="str">
        <v>preliminary(*)</v>
      </c>
      <c r="M81" s="280" t="str">
        <v>DNDF [-40C]</v>
      </c>
      <c r="N81" s="266" t="str">
        <v>Chiba</v>
      </c>
      <c r="O81" s="267" t="str">
        <v/>
      </c>
      <c r="P81" s="268" t="str">
        <v xml:space="preserve"> ChibaU - CHC</v>
      </c>
      <c r="Q81" s="269">
        <v>45139</v>
      </c>
      <c r="R81" s="268" t="str">
        <v>Cargo shipment by CHU</v>
      </c>
      <c r="S81" s="271" t="str">
        <v>ChibaU - CHC</v>
      </c>
      <c r="T81" s="271" t="str">
        <v/>
      </c>
      <c r="U81" s="271" t="str">
        <v>ComSur</v>
      </c>
      <c r="V81" s="273" t="str">
        <v>CHC - MCM</v>
      </c>
      <c r="W81" s="273" t="str">
        <v/>
      </c>
      <c r="X81" s="273" t="str">
        <v>USAP Air</v>
      </c>
      <c r="Y81" s="267">
        <v>45231</v>
      </c>
      <c r="Z81" s="274" t="str">
        <v/>
      </c>
      <c r="AA81" s="266" t="str">
        <v>LC-130</v>
      </c>
      <c r="AB81" s="267">
        <v>45306</v>
      </c>
      <c r="AC81" s="275" t="str">
        <v>Yes</v>
      </c>
      <c r="AD81" s="275" t="str">
        <v>FY24 inter</v>
      </c>
      <c r="AE81" s="275" t="str">
        <v>FY24 intra</v>
      </c>
      <c r="AF81" s="275" t="str">
        <v>S. Yoshida</v>
      </c>
      <c r="AG81" s="267">
        <v>44461</v>
      </c>
      <c r="AH81" s="275" t="str">
        <v>D. Tosi</v>
      </c>
      <c r="AI81" s="267">
        <v>44461</v>
      </c>
      <c r="AJ81" s="275" t="str">
        <v>Pallet sizes are under review. (*) shipped in 20 and 40ft container. Container weight not included in the assumption that pallet will be taken out in CHC.</v>
      </c>
      <c r="AK81" s="275" t="str">
        <v/>
      </c>
    </row>
    <row r="82" spans="1:40" ht="45">
      <c r="A82" s="294">
        <v>1.3</v>
      </c>
      <c r="B82" s="278" t="str">
        <v/>
      </c>
      <c r="C82" s="276" t="str">
        <v>String Sensors 87 &amp; 88</v>
      </c>
      <c r="D82" s="276" t="str">
        <v>Sensors (D-Eggs) pallets with 12 sensors  at Pole overwinter (SPARES - TBD)- Cryo location - Do Not Deep Freeze</v>
      </c>
      <c r="E82" s="289">
        <v>63</v>
      </c>
      <c r="F82" s="289">
        <v>48</v>
      </c>
      <c r="G82" s="289">
        <v>67</v>
      </c>
      <c r="H82" s="289">
        <v>1</v>
      </c>
      <c r="I82" s="264">
        <v>117.25</v>
      </c>
      <c r="J82" s="264">
        <v>1168.5</v>
      </c>
      <c r="K82" s="264">
        <v>1168.5</v>
      </c>
      <c r="L82" s="262" t="str">
        <v>preliminary(*)</v>
      </c>
      <c r="M82" s="280" t="str">
        <v>DNDF [-40C]</v>
      </c>
      <c r="N82" s="266" t="str">
        <v>Chiba</v>
      </c>
      <c r="O82" s="267" t="str">
        <v/>
      </c>
      <c r="P82" s="268" t="str">
        <v xml:space="preserve"> ChibaU - CHC</v>
      </c>
      <c r="Q82" s="269">
        <v>45139</v>
      </c>
      <c r="R82" s="268" t="str">
        <v>Cargo shipment by CHU</v>
      </c>
      <c r="S82" s="271" t="str">
        <v>ChibaU - CHC</v>
      </c>
      <c r="T82" s="271" t="str">
        <v/>
      </c>
      <c r="U82" s="271" t="str">
        <v>ComSur</v>
      </c>
      <c r="V82" s="273" t="str">
        <v>CHC - MCM</v>
      </c>
      <c r="W82" s="273" t="str">
        <v/>
      </c>
      <c r="X82" s="273" t="str">
        <v>USAP Air</v>
      </c>
      <c r="Y82" s="267">
        <v>45231</v>
      </c>
      <c r="Z82" s="274" t="str">
        <v/>
      </c>
      <c r="AA82" s="266" t="str">
        <v>LC-130</v>
      </c>
      <c r="AB82" s="267">
        <v>45306</v>
      </c>
      <c r="AC82" s="275" t="str">
        <v>Yes</v>
      </c>
      <c r="AD82" s="275" t="str">
        <v>FY24 inter</v>
      </c>
      <c r="AE82" s="275" t="str">
        <v>FY24 intra</v>
      </c>
      <c r="AF82" s="275" t="str">
        <v>S. Yoshida</v>
      </c>
      <c r="AG82" s="267">
        <v>44461</v>
      </c>
      <c r="AH82" s="275" t="str">
        <v>D. Tosi</v>
      </c>
      <c r="AI82" s="267">
        <v>44461</v>
      </c>
      <c r="AJ82" s="275" t="str">
        <v>Pallet sizes are under review. SPARES number to be confirmed. (*) shipped in 20 and 40ft container. Container weight not included in the assumption that pallet will be taken out in CHC.</v>
      </c>
      <c r="AK82" s="275" t="str">
        <v/>
      </c>
    </row>
    <row r="83" spans="1:40" s="9" customFormat="1" ht="47.25" hidden="1">
      <c r="A83" s="72">
        <v>1.3</v>
      </c>
      <c r="B83" s="48" t="str">
        <v/>
      </c>
      <c r="C83" s="1" t="str">
        <v>String Sensors 89-93</v>
      </c>
      <c r="D83" s="1" t="str">
        <v>Sensors (D-Eggs) pallets with 8 sensors in McMurdo overwinter - Do Not Deep Freeze</v>
      </c>
      <c r="E83" s="38">
        <v>45</v>
      </c>
      <c r="F83" s="38">
        <v>48</v>
      </c>
      <c r="G83" s="38">
        <v>67</v>
      </c>
      <c r="H83" s="38">
        <v>10</v>
      </c>
      <c r="I83" s="4">
        <v>837.5</v>
      </c>
      <c r="J83" s="4">
        <v>794</v>
      </c>
      <c r="K83" s="4">
        <v>7940</v>
      </c>
      <c r="L83" s="148" t="str">
        <v>preliminary(*)</v>
      </c>
      <c r="M83" s="6" t="str">
        <v>DNDF [-40C]</v>
      </c>
      <c r="N83" s="10" t="str">
        <v>Chiba</v>
      </c>
      <c r="O83" s="156" t="str">
        <v/>
      </c>
      <c r="P83" s="151" t="str">
        <v xml:space="preserve"> ChibaU - CHC</v>
      </c>
      <c r="Q83" s="169">
        <v>45139</v>
      </c>
      <c r="R83" s="151" t="str">
        <v>Cargo shipment by CHU</v>
      </c>
      <c r="S83" s="153" t="str">
        <v>ChibaU - CHC</v>
      </c>
      <c r="T83" s="153" t="str">
        <v/>
      </c>
      <c r="U83" s="153" t="str">
        <v>ComSur</v>
      </c>
      <c r="V83" s="155" t="str">
        <v>CHC - MCM</v>
      </c>
      <c r="W83" s="76" t="str">
        <v/>
      </c>
      <c r="X83" s="155" t="str">
        <v>USAP Air</v>
      </c>
      <c r="Y83" s="156">
        <v>45597</v>
      </c>
      <c r="Z83" s="157" t="str">
        <v/>
      </c>
      <c r="AA83" s="163" t="str">
        <v>LC-130</v>
      </c>
      <c r="AB83" s="156">
        <v>45621</v>
      </c>
      <c r="AC83" s="147" t="str">
        <v>Yes</v>
      </c>
      <c r="AD83" s="147" t="str">
        <v>FY25 inter</v>
      </c>
      <c r="AE83" s="147" t="str">
        <v>FY25 intra</v>
      </c>
      <c r="AF83" s="147" t="str">
        <v>S. Yoshida</v>
      </c>
      <c r="AG83" s="147">
        <v>44461</v>
      </c>
      <c r="AH83" s="147" t="str">
        <v>D. Tosi</v>
      </c>
      <c r="AI83" s="147">
        <v>44461</v>
      </c>
      <c r="AJ83" s="147" t="str">
        <v>Pallet sizes are under review. (*) shipped in 20 and 40ft container. Container weight not included in the assumption that pallet will be taken out in CHC.</v>
      </c>
      <c r="AK83" s="147" t="str">
        <v/>
      </c>
    </row>
    <row r="84" spans="1:40" s="9" customFormat="1" ht="47.25" hidden="1">
      <c r="A84" s="72">
        <v>1.3</v>
      </c>
      <c r="B84" s="48" t="str">
        <v/>
      </c>
      <c r="C84" s="1" t="str">
        <v>String Sensors 89-93</v>
      </c>
      <c r="D84" s="1" t="str">
        <v>Sensors (D-Eggs) pallets with 12 sensors  in McMurdo overwinter - Do Not Deep Freeze</v>
      </c>
      <c r="E84" s="38">
        <v>63</v>
      </c>
      <c r="F84" s="38">
        <v>48</v>
      </c>
      <c r="G84" s="38">
        <v>67</v>
      </c>
      <c r="H84" s="38">
        <v>10</v>
      </c>
      <c r="I84" s="4">
        <v>1172.5</v>
      </c>
      <c r="J84" s="4">
        <v>1168.5</v>
      </c>
      <c r="K84" s="4">
        <v>11685</v>
      </c>
      <c r="L84" s="148" t="str">
        <v>preliminary(*)</v>
      </c>
      <c r="M84" s="6" t="str">
        <v>DNDF [-40C]</v>
      </c>
      <c r="N84" s="10" t="str">
        <v>Chiba</v>
      </c>
      <c r="O84" s="156" t="str">
        <v/>
      </c>
      <c r="P84" s="151" t="str">
        <v xml:space="preserve"> ChibaU - CHC</v>
      </c>
      <c r="Q84" s="169">
        <v>45139</v>
      </c>
      <c r="R84" s="151" t="str">
        <v>Cargo shipment by CHU</v>
      </c>
      <c r="S84" s="153" t="str">
        <v>ChibaU - CHC</v>
      </c>
      <c r="T84" s="153" t="str">
        <v/>
      </c>
      <c r="U84" s="153" t="str">
        <v>ComSur</v>
      </c>
      <c r="V84" s="155" t="str">
        <v>CHC - MCM</v>
      </c>
      <c r="W84" s="76" t="str">
        <v/>
      </c>
      <c r="X84" s="155" t="str">
        <v>USAP Air</v>
      </c>
      <c r="Y84" s="156">
        <v>45597</v>
      </c>
      <c r="Z84" s="157" t="str">
        <v/>
      </c>
      <c r="AA84" s="163" t="str">
        <v>LC-130</v>
      </c>
      <c r="AB84" s="156">
        <v>45621</v>
      </c>
      <c r="AC84" s="147" t="str">
        <v>Yes</v>
      </c>
      <c r="AD84" s="147" t="str">
        <v>FY25 inter</v>
      </c>
      <c r="AE84" s="147" t="str">
        <v>FY25 intra</v>
      </c>
      <c r="AF84" s="147" t="str">
        <v>S. Yoshida</v>
      </c>
      <c r="AG84" s="147">
        <v>44461</v>
      </c>
      <c r="AH84" s="147" t="str">
        <v>D. Tosi</v>
      </c>
      <c r="AI84" s="147">
        <v>44461</v>
      </c>
      <c r="AJ84" s="147" t="str">
        <v>Pallet sizes are under review. (*) shipped in 20 and 40ft container. Container weight not included in the assumption that pallet will be taken out in CHC.</v>
      </c>
      <c r="AK84" s="147" t="str">
        <v/>
      </c>
    </row>
    <row r="85" spans="1:40" s="95" customFormat="1" ht="21" hidden="1" customHeight="1" thickBot="1">
      <c r="A85" s="53" t="str">
        <v/>
      </c>
      <c r="B85" s="53" t="str">
        <v/>
      </c>
      <c r="C85" s="54" t="str">
        <v>Chiba Totals:</v>
      </c>
      <c r="D85" s="55" t="str">
        <v/>
      </c>
      <c r="E85" s="44" t="str">
        <v/>
      </c>
      <c r="F85" s="44" t="str">
        <v/>
      </c>
      <c r="G85" s="44" t="str">
        <v>TEU=&gt;</v>
      </c>
      <c r="H85" s="56">
        <v>3.1670168067226894</v>
      </c>
      <c r="I85" s="57">
        <v>3015</v>
      </c>
      <c r="J85" s="57" t="str">
        <v/>
      </c>
      <c r="K85" s="58">
        <v>29437.5</v>
      </c>
      <c r="L85" s="58" t="str">
        <v/>
      </c>
      <c r="M85" s="58" t="str">
        <v/>
      </c>
      <c r="N85" s="58" t="str">
        <v/>
      </c>
      <c r="O85" s="77" t="str">
        <v/>
      </c>
      <c r="P85" s="59" t="str">
        <v/>
      </c>
      <c r="Q85" s="77" t="str">
        <v/>
      </c>
      <c r="R85" s="60" t="str">
        <v/>
      </c>
      <c r="S85" s="59" t="str">
        <v/>
      </c>
      <c r="T85" s="60" t="str">
        <v/>
      </c>
      <c r="U85" s="60" t="str">
        <v/>
      </c>
      <c r="V85" s="59" t="str">
        <v/>
      </c>
      <c r="W85" s="60" t="str">
        <v/>
      </c>
      <c r="X85" s="60" t="str">
        <v/>
      </c>
      <c r="Y85" s="77" t="str">
        <v/>
      </c>
      <c r="Z85" s="60" t="str">
        <v/>
      </c>
      <c r="AA85" s="60" t="str">
        <v/>
      </c>
      <c r="AB85" s="77" t="str">
        <v/>
      </c>
      <c r="AC85" s="59" t="str">
        <v/>
      </c>
      <c r="AD85" s="77" t="str">
        <v/>
      </c>
      <c r="AE85" s="59" t="str">
        <v/>
      </c>
      <c r="AF85" s="59" t="str">
        <v/>
      </c>
      <c r="AG85" s="59" t="str">
        <v/>
      </c>
      <c r="AH85" s="59" t="str">
        <v/>
      </c>
      <c r="AI85" s="59" t="str">
        <v/>
      </c>
      <c r="AJ85" s="59" t="str">
        <v/>
      </c>
      <c r="AK85" s="59" t="str">
        <v/>
      </c>
      <c r="AL85" s="11"/>
      <c r="AM85" s="11"/>
      <c r="AN85" s="11"/>
    </row>
    <row r="86" spans="1:40" s="9" customFormat="1" ht="15.75" hidden="1">
      <c r="A86" s="72">
        <v>1.2</v>
      </c>
      <c r="B86" s="48" t="str">
        <v/>
      </c>
      <c r="C86" s="1" t="str">
        <v>Field Season 1 Fuel</v>
      </c>
      <c r="D86" s="1" t="str">
        <v>Fuel to support FY23 field season - Base fuel</v>
      </c>
      <c r="E86" s="38" t="str">
        <v/>
      </c>
      <c r="F86" s="38" t="str">
        <v/>
      </c>
      <c r="G86" s="38" t="str">
        <v/>
      </c>
      <c r="H86" s="38">
        <v>3191</v>
      </c>
      <c r="I86" s="61">
        <v>426.57462315454006</v>
      </c>
      <c r="J86" s="61">
        <v>6.8</v>
      </c>
      <c r="K86" s="4">
        <v>21698.799999999999</v>
      </c>
      <c r="L86" s="115" t="str">
        <v>preliminary</v>
      </c>
      <c r="M86" s="40" t="str">
        <v/>
      </c>
      <c r="N86" s="10" t="str">
        <v/>
      </c>
      <c r="O86" s="156" t="str">
        <v/>
      </c>
      <c r="P86" s="151" t="str">
        <v/>
      </c>
      <c r="Q86" s="169" t="str">
        <v/>
      </c>
      <c r="R86" s="151" t="str">
        <v/>
      </c>
      <c r="S86" s="153" t="str">
        <v/>
      </c>
      <c r="T86" s="153" t="str">
        <v/>
      </c>
      <c r="U86" s="153" t="str">
        <v/>
      </c>
      <c r="V86" s="155" t="str">
        <v/>
      </c>
      <c r="W86" s="76" t="str">
        <v/>
      </c>
      <c r="X86" s="155" t="str">
        <v/>
      </c>
      <c r="Y86" s="156">
        <v>44866</v>
      </c>
      <c r="Z86" s="157" t="str">
        <v/>
      </c>
      <c r="AA86" s="163" t="str">
        <v>LC-130/SPoT</v>
      </c>
      <c r="AB86" s="156">
        <v>44896</v>
      </c>
      <c r="AC86" s="147" t="str">
        <v>Yes</v>
      </c>
      <c r="AD86" s="147" t="str">
        <v>FY23 inter</v>
      </c>
      <c r="AE86" s="147" t="str">
        <v>FY23 intra</v>
      </c>
      <c r="AF86" s="147" t="str">
        <v>T. Benson</v>
      </c>
      <c r="AG86" s="147">
        <v>44483</v>
      </c>
      <c r="AH86" s="147" t="str">
        <v>I. McEwen</v>
      </c>
      <c r="AI86" s="147">
        <v>44483</v>
      </c>
      <c r="AJ86" s="147" t="str">
        <v/>
      </c>
      <c r="AK86" s="147" t="str">
        <v/>
      </c>
    </row>
    <row r="87" spans="1:40" s="9" customFormat="1" ht="31.5" hidden="1">
      <c r="A87" s="72">
        <v>1.2</v>
      </c>
      <c r="B87" s="48" t="str">
        <v/>
      </c>
      <c r="C87" s="1" t="str">
        <v>Field Season 1 Fuel Contingency</v>
      </c>
      <c r="D87" s="1" t="str">
        <v>Fuel to support FY23 field season - Contingency</v>
      </c>
      <c r="E87" s="38" t="str">
        <v/>
      </c>
      <c r="F87" s="38" t="str">
        <v/>
      </c>
      <c r="G87" s="38" t="str">
        <v/>
      </c>
      <c r="H87" s="4">
        <v>452</v>
      </c>
      <c r="I87" s="61">
        <v>60.423606915027293</v>
      </c>
      <c r="J87" s="61">
        <v>6.8</v>
      </c>
      <c r="K87" s="4">
        <v>3073.6</v>
      </c>
      <c r="L87" s="115" t="str">
        <v>preliminary</v>
      </c>
      <c r="M87" s="40" t="str">
        <v/>
      </c>
      <c r="N87" s="10" t="str">
        <v/>
      </c>
      <c r="O87" s="156" t="str">
        <v/>
      </c>
      <c r="P87" s="151" t="str">
        <v/>
      </c>
      <c r="Q87" s="169" t="str">
        <v/>
      </c>
      <c r="R87" s="151" t="str">
        <v/>
      </c>
      <c r="S87" s="153" t="str">
        <v/>
      </c>
      <c r="T87" s="153" t="str">
        <v/>
      </c>
      <c r="U87" s="153" t="str">
        <v/>
      </c>
      <c r="V87" s="155" t="str">
        <v/>
      </c>
      <c r="W87" s="76" t="str">
        <v/>
      </c>
      <c r="X87" s="155" t="str">
        <v/>
      </c>
      <c r="Y87" s="156">
        <v>44866</v>
      </c>
      <c r="Z87" s="157" t="str">
        <v/>
      </c>
      <c r="AA87" s="163" t="str">
        <v>LC-130/SPoT</v>
      </c>
      <c r="AB87" s="156">
        <v>44896</v>
      </c>
      <c r="AC87" s="147" t="str">
        <v>Yes</v>
      </c>
      <c r="AD87" s="147" t="str">
        <v>FY23 inter</v>
      </c>
      <c r="AE87" s="147" t="str">
        <v>FY23 intra</v>
      </c>
      <c r="AF87" s="147" t="str">
        <v>T. Benson</v>
      </c>
      <c r="AG87" s="147">
        <v>44483</v>
      </c>
      <c r="AH87" s="147" t="str">
        <v>I. McEwen</v>
      </c>
      <c r="AI87" s="147">
        <v>44483</v>
      </c>
      <c r="AJ87" s="147" t="str">
        <v/>
      </c>
      <c r="AK87" s="147" t="str">
        <v/>
      </c>
    </row>
    <row r="88" spans="1:40" ht="30">
      <c r="A88" s="294">
        <v>1.2</v>
      </c>
      <c r="B88" s="278" t="str">
        <v/>
      </c>
      <c r="C88" s="276" t="str">
        <v>Field Season 2 Fuel</v>
      </c>
      <c r="D88" s="276" t="str">
        <v>Fuel to support FY24 field season - Base fuel, firn drilling &amp; over winter heating</v>
      </c>
      <c r="E88" s="289" t="str">
        <v/>
      </c>
      <c r="F88" s="289" t="str">
        <v/>
      </c>
      <c r="G88" s="289" t="str">
        <v/>
      </c>
      <c r="H88" s="290">
        <v>18178</v>
      </c>
      <c r="I88" s="295">
        <v>2430.0449701357657</v>
      </c>
      <c r="J88" s="295">
        <v>6.8</v>
      </c>
      <c r="K88" s="264">
        <v>123610.4</v>
      </c>
      <c r="L88" s="296" t="str">
        <v>preliminary</v>
      </c>
      <c r="M88" s="290" t="str">
        <v/>
      </c>
      <c r="N88" s="266" t="str">
        <v/>
      </c>
      <c r="O88" s="267" t="str">
        <v/>
      </c>
      <c r="P88" s="268" t="str">
        <v/>
      </c>
      <c r="Q88" s="269" t="str">
        <v/>
      </c>
      <c r="R88" s="268" t="str">
        <v/>
      </c>
      <c r="S88" s="271" t="str">
        <v/>
      </c>
      <c r="T88" s="271" t="str">
        <v/>
      </c>
      <c r="U88" s="271" t="str">
        <v/>
      </c>
      <c r="V88" s="273" t="str">
        <v/>
      </c>
      <c r="W88" s="273" t="str">
        <v/>
      </c>
      <c r="X88" s="273" t="str">
        <v/>
      </c>
      <c r="Y88" s="267">
        <v>45231</v>
      </c>
      <c r="Z88" s="274" t="str">
        <v/>
      </c>
      <c r="AA88" s="266" t="str">
        <v>LC-130/SPoT</v>
      </c>
      <c r="AB88" s="267">
        <v>45261</v>
      </c>
      <c r="AC88" s="275" t="str">
        <v>Yes</v>
      </c>
      <c r="AD88" s="275" t="str">
        <v>FY24 inter</v>
      </c>
      <c r="AE88" s="275" t="str">
        <v>FY24 intra</v>
      </c>
      <c r="AF88" s="275" t="str">
        <v>T. Benson</v>
      </c>
      <c r="AG88" s="267">
        <v>44483</v>
      </c>
      <c r="AH88" s="275" t="str">
        <v>I. McEwen</v>
      </c>
      <c r="AI88" s="267">
        <v>44483</v>
      </c>
      <c r="AJ88" s="275" t="str">
        <v/>
      </c>
      <c r="AK88" s="275" t="str">
        <v/>
      </c>
    </row>
    <row r="89" spans="1:40" ht="30">
      <c r="A89" s="294">
        <v>1.2</v>
      </c>
      <c r="B89" s="278" t="str">
        <v/>
      </c>
      <c r="C89" s="276" t="str">
        <v>Field Season 2 Fuel Contingency</v>
      </c>
      <c r="D89" s="276" t="str">
        <v>Fuel to suppport FY24 field season - Contingency</v>
      </c>
      <c r="E89" s="289" t="str">
        <v/>
      </c>
      <c r="F89" s="289" t="str">
        <v/>
      </c>
      <c r="G89" s="289" t="str">
        <v/>
      </c>
      <c r="H89" s="290">
        <v>2373</v>
      </c>
      <c r="I89" s="295">
        <v>317.22393630389331</v>
      </c>
      <c r="J89" s="295">
        <v>6.8</v>
      </c>
      <c r="K89" s="264">
        <v>16136.4</v>
      </c>
      <c r="L89" s="296" t="str">
        <v>preliminary</v>
      </c>
      <c r="M89" s="290" t="str">
        <v/>
      </c>
      <c r="N89" s="266" t="str">
        <v/>
      </c>
      <c r="O89" s="267" t="str">
        <v/>
      </c>
      <c r="P89" s="268" t="str">
        <v/>
      </c>
      <c r="Q89" s="269" t="str">
        <v/>
      </c>
      <c r="R89" s="268" t="str">
        <v/>
      </c>
      <c r="S89" s="271" t="str">
        <v/>
      </c>
      <c r="T89" s="271" t="str">
        <v/>
      </c>
      <c r="U89" s="271" t="str">
        <v/>
      </c>
      <c r="V89" s="273" t="str">
        <v/>
      </c>
      <c r="W89" s="273" t="str">
        <v/>
      </c>
      <c r="X89" s="273" t="str">
        <v/>
      </c>
      <c r="Y89" s="267">
        <v>45231</v>
      </c>
      <c r="Z89" s="274" t="str">
        <v/>
      </c>
      <c r="AA89" s="266" t="str">
        <v>LC-130/SPoT</v>
      </c>
      <c r="AB89" s="267">
        <v>45261</v>
      </c>
      <c r="AC89" s="275" t="str">
        <v>Yes</v>
      </c>
      <c r="AD89" s="275" t="str">
        <v>FY24 inter</v>
      </c>
      <c r="AE89" s="275" t="str">
        <v>FY24 intra</v>
      </c>
      <c r="AF89" s="275" t="str">
        <v>T. Benson</v>
      </c>
      <c r="AG89" s="267">
        <v>44483</v>
      </c>
      <c r="AH89" s="275" t="str">
        <v>I. McEwen</v>
      </c>
      <c r="AI89" s="267">
        <v>44483</v>
      </c>
      <c r="AJ89" s="275" t="str">
        <v/>
      </c>
      <c r="AK89" s="275" t="str">
        <v/>
      </c>
    </row>
    <row r="90" spans="1:40" s="9" customFormat="1" ht="23.1" hidden="1" customHeight="1" thickTop="1">
      <c r="A90" s="25">
        <v>1.2</v>
      </c>
      <c r="B90" s="25" t="str">
        <v/>
      </c>
      <c r="C90" s="3" t="str">
        <v>Field Season 3 Fuel</v>
      </c>
      <c r="D90" s="42" t="str">
        <v>Fuel to support FY25 field season - Base fuel &amp; deep drilling</v>
      </c>
      <c r="E90" s="43" t="str">
        <v/>
      </c>
      <c r="F90" s="43" t="str">
        <v/>
      </c>
      <c r="G90" s="44" t="str">
        <v/>
      </c>
      <c r="H90" s="45">
        <v>62694</v>
      </c>
      <c r="I90" s="46">
        <v>8380.9681679883215</v>
      </c>
      <c r="J90" s="46">
        <v>6.8</v>
      </c>
      <c r="K90" s="46">
        <v>426319.2</v>
      </c>
      <c r="L90" s="116" t="str">
        <v>preliminary</v>
      </c>
      <c r="M90" s="46" t="str">
        <v/>
      </c>
      <c r="N90" s="163" t="str">
        <v/>
      </c>
      <c r="O90" s="156" t="str">
        <v/>
      </c>
      <c r="P90" s="163" t="str">
        <v/>
      </c>
      <c r="Q90" s="156" t="str">
        <v/>
      </c>
      <c r="R90" s="163" t="str">
        <v/>
      </c>
      <c r="S90" s="163" t="str">
        <v/>
      </c>
      <c r="T90" s="163" t="str">
        <v/>
      </c>
      <c r="U90" s="163" t="str">
        <v/>
      </c>
      <c r="V90" s="163" t="str">
        <v/>
      </c>
      <c r="W90" s="163" t="str">
        <v/>
      </c>
      <c r="X90" s="163" t="str">
        <v/>
      </c>
      <c r="Y90" s="156">
        <v>45597</v>
      </c>
      <c r="Z90" s="157" t="str">
        <v/>
      </c>
      <c r="AA90" s="163" t="str">
        <v>LC-130/SPoT</v>
      </c>
      <c r="AB90" s="156">
        <v>45627</v>
      </c>
      <c r="AC90" s="163" t="str">
        <v>Yes</v>
      </c>
      <c r="AD90" s="163" t="str">
        <v>FY25 inter</v>
      </c>
      <c r="AE90" s="163" t="str">
        <v>FY25 intra</v>
      </c>
      <c r="AF90" s="163" t="str">
        <v>T. Benson</v>
      </c>
      <c r="AG90" s="163">
        <v>44483</v>
      </c>
      <c r="AH90" s="163" t="str">
        <v>I. McEwen</v>
      </c>
      <c r="AI90" s="163">
        <v>44483</v>
      </c>
      <c r="AJ90" s="163" t="str">
        <v/>
      </c>
      <c r="AK90" s="163" t="str">
        <v/>
      </c>
    </row>
    <row r="91" spans="1:40" s="9" customFormat="1" ht="15.75" hidden="1" thickTop="1">
      <c r="A91" s="2">
        <v>1.2</v>
      </c>
      <c r="B91" s="2" t="str">
        <v/>
      </c>
      <c r="C91" s="15" t="str">
        <v>Field Season 3 Fuel Contingency</v>
      </c>
      <c r="D91" s="15" t="str">
        <v>Fuel to suppport FY25 field season - Contingency</v>
      </c>
      <c r="E91" s="9" t="str">
        <v/>
      </c>
      <c r="F91" s="9" t="str">
        <v/>
      </c>
      <c r="G91" s="9" t="str">
        <v/>
      </c>
      <c r="H91" s="9">
        <v>8473</v>
      </c>
      <c r="I91" s="9">
        <v>1132.6752685642175</v>
      </c>
      <c r="J91" s="9">
        <v>6.8</v>
      </c>
      <c r="K91" s="9">
        <v>57616.4</v>
      </c>
      <c r="L91" s="74" t="str">
        <v>preliminary</v>
      </c>
      <c r="M91" s="9" t="str">
        <v/>
      </c>
      <c r="N91" s="9" t="str">
        <v/>
      </c>
      <c r="O91" s="80" t="str">
        <v/>
      </c>
      <c r="P91" s="9" t="str">
        <v/>
      </c>
      <c r="Q91" s="80" t="str">
        <v/>
      </c>
      <c r="R91" s="9" t="str">
        <v/>
      </c>
      <c r="S91" s="9" t="str">
        <v/>
      </c>
      <c r="T91" s="9" t="str">
        <v/>
      </c>
      <c r="U91" s="9" t="str">
        <v/>
      </c>
      <c r="V91" s="9" t="str">
        <v/>
      </c>
      <c r="W91" s="9" t="str">
        <v/>
      </c>
      <c r="X91" s="9" t="str">
        <v/>
      </c>
      <c r="Y91" s="80">
        <v>45597</v>
      </c>
      <c r="Z91" s="9" t="str">
        <v/>
      </c>
      <c r="AA91" s="9" t="str">
        <v>LC-130/SPoT</v>
      </c>
      <c r="AB91" s="80">
        <v>45627</v>
      </c>
      <c r="AC91" s="9" t="str">
        <v>Yes</v>
      </c>
      <c r="AD91" s="9" t="str">
        <v>FY25 inter</v>
      </c>
      <c r="AE91" s="9" t="str">
        <v>FY25 intra</v>
      </c>
      <c r="AF91" s="9" t="str">
        <v>T. Benson</v>
      </c>
      <c r="AG91" s="9">
        <v>44483</v>
      </c>
      <c r="AH91" s="9" t="str">
        <v>I. McEwen</v>
      </c>
      <c r="AI91" s="9">
        <v>44483</v>
      </c>
      <c r="AJ91" s="9" t="str">
        <v/>
      </c>
      <c r="AK91" s="9" t="str">
        <v/>
      </c>
    </row>
    <row r="92" spans="1:40" s="9" customFormat="1" ht="15.75" hidden="1" thickTop="1">
      <c r="A92" s="9" t="str">
        <v/>
      </c>
      <c r="B92" s="9" t="str">
        <v/>
      </c>
      <c r="C92" s="16" t="str">
        <v>Fuel Totals:</v>
      </c>
      <c r="D92" s="16" t="str">
        <v/>
      </c>
      <c r="E92" s="9" t="str">
        <v/>
      </c>
      <c r="F92" s="9" t="str">
        <v/>
      </c>
      <c r="G92" s="9" t="str">
        <v>TEU=&gt;</v>
      </c>
      <c r="H92" s="9">
        <v>13.39066236666152</v>
      </c>
      <c r="I92" s="9">
        <v>12747.910573061765</v>
      </c>
      <c r="J92" s="9" t="str">
        <v/>
      </c>
      <c r="K92" s="9">
        <v>648454.80000000005</v>
      </c>
      <c r="L92" s="74" t="str">
        <v/>
      </c>
      <c r="M92" s="9" t="str">
        <v/>
      </c>
      <c r="N92" s="9" t="str">
        <v/>
      </c>
      <c r="O92" s="80" t="str">
        <v/>
      </c>
      <c r="P92" s="9" t="str">
        <v/>
      </c>
      <c r="Q92" s="80" t="str">
        <v/>
      </c>
      <c r="R92" s="9" t="str">
        <v/>
      </c>
      <c r="S92" s="9" t="str">
        <v/>
      </c>
      <c r="T92" s="9" t="str">
        <v/>
      </c>
      <c r="U92" s="9" t="str">
        <v/>
      </c>
      <c r="V92" s="9" t="str">
        <v/>
      </c>
      <c r="W92" s="9" t="str">
        <v/>
      </c>
      <c r="X92" s="9" t="str">
        <v/>
      </c>
      <c r="Y92" s="80" t="str">
        <v/>
      </c>
      <c r="Z92" s="9" t="str">
        <v/>
      </c>
      <c r="AA92" s="9" t="str">
        <v/>
      </c>
      <c r="AB92" s="80" t="str">
        <v/>
      </c>
      <c r="AC92" s="9" t="str">
        <v/>
      </c>
      <c r="AD92" s="9" t="str">
        <v/>
      </c>
      <c r="AE92" s="9" t="str">
        <v/>
      </c>
      <c r="AF92" s="9" t="str">
        <v/>
      </c>
      <c r="AG92" s="9" t="str">
        <v/>
      </c>
      <c r="AH92" s="9" t="str">
        <v/>
      </c>
      <c r="AI92" s="9" t="str">
        <v/>
      </c>
      <c r="AJ92" s="9" t="str">
        <v/>
      </c>
      <c r="AK92" s="9" t="str">
        <v/>
      </c>
    </row>
    <row r="93" spans="1:40" s="9" customFormat="1" ht="15.75" hidden="1" thickTop="1">
      <c r="A93" s="9" t="str">
        <v/>
      </c>
      <c r="B93" s="9" t="str">
        <v/>
      </c>
      <c r="C93" s="16" t="str">
        <v/>
      </c>
      <c r="D93" s="16" t="str">
        <v>All IC/Upgrade cargo volume:</v>
      </c>
      <c r="E93" s="9" t="str">
        <v/>
      </c>
      <c r="F93" s="9" t="str">
        <v/>
      </c>
      <c r="G93" s="9" t="str">
        <v>TEU=&gt;</v>
      </c>
      <c r="H93" s="9">
        <v>55.96468568258512</v>
      </c>
      <c r="I93" s="9">
        <v>53278.380769821029</v>
      </c>
      <c r="J93" s="9" t="str">
        <v/>
      </c>
      <c r="K93" s="9">
        <v>1167584.3</v>
      </c>
      <c r="L93" s="74" t="str">
        <v/>
      </c>
      <c r="M93" s="9" t="str">
        <v/>
      </c>
      <c r="N93" s="9" t="str">
        <v/>
      </c>
      <c r="O93" s="80" t="str">
        <v/>
      </c>
      <c r="P93" s="9" t="str">
        <v/>
      </c>
      <c r="Q93" s="80" t="str">
        <v/>
      </c>
      <c r="R93" s="9" t="str">
        <v/>
      </c>
      <c r="S93" s="9" t="str">
        <v/>
      </c>
      <c r="T93" s="9" t="str">
        <v/>
      </c>
      <c r="U93" s="9" t="str">
        <v/>
      </c>
      <c r="V93" s="9" t="str">
        <v/>
      </c>
      <c r="W93" s="9" t="str">
        <v/>
      </c>
      <c r="X93" s="9" t="str">
        <v/>
      </c>
      <c r="Y93" s="80" t="str">
        <v/>
      </c>
      <c r="Z93" s="9" t="str">
        <v/>
      </c>
      <c r="AA93" s="9" t="str">
        <v/>
      </c>
      <c r="AB93" s="80" t="str">
        <v/>
      </c>
      <c r="AC93" s="9" t="str">
        <v/>
      </c>
      <c r="AD93" s="9" t="str">
        <v/>
      </c>
      <c r="AE93" s="9" t="str">
        <v/>
      </c>
      <c r="AF93" s="9" t="str">
        <v/>
      </c>
      <c r="AG93" s="9" t="str">
        <v/>
      </c>
      <c r="AH93" s="9" t="str">
        <v/>
      </c>
      <c r="AI93" s="9" t="str">
        <v/>
      </c>
      <c r="AJ93" s="9" t="str">
        <v/>
      </c>
      <c r="AK93" s="9" t="str">
        <v/>
      </c>
    </row>
    <row r="94" spans="1:40" ht="15">
      <c r="C94" s="297"/>
      <c r="D94" s="297"/>
      <c r="Z94" s="256"/>
    </row>
    <row r="95" spans="1:40" ht="15">
      <c r="C95" s="297"/>
      <c r="D95" s="297"/>
      <c r="Z95" s="256"/>
    </row>
    <row r="96" spans="1:40" ht="15">
      <c r="C96" s="297"/>
      <c r="D96" s="297"/>
      <c r="Z96" s="256"/>
    </row>
    <row r="97" spans="1:26" ht="15">
      <c r="C97" s="297"/>
      <c r="D97" s="297"/>
      <c r="Z97" s="256"/>
    </row>
    <row r="98" spans="1:26" ht="15">
      <c r="C98" s="297"/>
      <c r="D98" s="297"/>
      <c r="Z98" s="256"/>
    </row>
    <row r="99" spans="1:26" ht="15">
      <c r="C99" s="297"/>
      <c r="D99" s="297"/>
      <c r="Z99" s="256"/>
    </row>
    <row r="100" spans="1:26" ht="15">
      <c r="C100" s="297"/>
      <c r="D100" s="297"/>
      <c r="Z100" s="256"/>
    </row>
    <row r="101" spans="1:26" ht="15">
      <c r="C101" s="297"/>
      <c r="D101" s="297"/>
      <c r="Z101" s="256"/>
    </row>
    <row r="102" spans="1:26" ht="15">
      <c r="A102" s="300"/>
      <c r="B102" s="300"/>
      <c r="C102" s="297"/>
      <c r="D102" s="297"/>
      <c r="I102" s="301"/>
      <c r="J102" s="301"/>
      <c r="K102" s="301"/>
      <c r="L102" s="302"/>
      <c r="Z102" s="256"/>
    </row>
    <row r="103" spans="1:26" ht="15">
      <c r="A103" s="300"/>
      <c r="B103" s="300"/>
      <c r="C103" s="297"/>
      <c r="D103" s="297"/>
      <c r="Z103" s="256"/>
    </row>
    <row r="104" spans="1:26">
      <c r="Z104" s="256"/>
    </row>
    <row r="105" spans="1:26" ht="15">
      <c r="C105" s="297"/>
      <c r="D105" s="297"/>
      <c r="Z105" s="256"/>
    </row>
    <row r="106" spans="1:26" ht="15">
      <c r="C106" s="297"/>
      <c r="D106" s="297"/>
      <c r="Z106" s="256"/>
    </row>
    <row r="107" spans="1:26" ht="15">
      <c r="C107" s="297"/>
      <c r="D107" s="297"/>
      <c r="Z107" s="256"/>
    </row>
    <row r="108" spans="1:26">
      <c r="Z108" s="256"/>
    </row>
    <row r="109" spans="1:26" ht="15">
      <c r="C109" s="297"/>
      <c r="D109" s="297"/>
      <c r="Z109" s="256"/>
    </row>
    <row r="110" spans="1:26" ht="15">
      <c r="C110" s="297"/>
      <c r="D110" s="297"/>
      <c r="Z110" s="256"/>
    </row>
    <row r="111" spans="1:26">
      <c r="Z111" s="256"/>
    </row>
    <row r="112" spans="1:26">
      <c r="L112" s="304"/>
      <c r="Z112" s="256"/>
    </row>
    <row r="113" spans="1:26">
      <c r="D113" s="305"/>
      <c r="Z113" s="256"/>
    </row>
    <row r="114" spans="1:26" ht="15" thickBot="1">
      <c r="D114" s="305"/>
      <c r="Z114" s="256"/>
    </row>
    <row r="115" spans="1:26" ht="15.95" customHeight="1">
      <c r="A115" s="339"/>
      <c r="B115" s="340"/>
      <c r="C115" s="306" t="s">
        <v>393</v>
      </c>
      <c r="D115" s="307" t="s">
        <v>43</v>
      </c>
      <c r="Z115" s="256"/>
    </row>
    <row r="116" spans="1:26" ht="32.1" customHeight="1">
      <c r="A116" s="341" t="s">
        <v>394</v>
      </c>
      <c r="B116" s="342"/>
      <c r="C116" s="226">
        <f>SUBTOTAL(9,I2:I100)</f>
        <v>12025.448304587808</v>
      </c>
      <c r="D116" s="227">
        <f>SUBTOTAL(9,K2:K100)</f>
        <v>319669.30000000005</v>
      </c>
      <c r="E116" s="309"/>
      <c r="Z116" s="256"/>
    </row>
    <row r="117" spans="1:26" ht="33" customHeight="1" thickBot="1">
      <c r="A117" s="343" t="s">
        <v>395</v>
      </c>
      <c r="B117" s="344"/>
      <c r="C117" s="228">
        <f>SUMIFS(volume,mcMurdo_date,"&gt;="&amp;$A$120,mcMurdo_date,"&lt;="&amp;$B$120)</f>
        <v>12025.448304587808</v>
      </c>
      <c r="D117" s="229">
        <f>SUMIFS(weight_,mcMurdo_date,"&gt;="&amp;A$120,mcMurdo_date,"&lt;="&amp;$B$120)</f>
        <v>319669.30000000005</v>
      </c>
      <c r="J117" s="309"/>
      <c r="U117" s="309"/>
      <c r="Z117" s="256"/>
    </row>
    <row r="118" spans="1:26" ht="15" thickBot="1">
      <c r="D118" s="305"/>
      <c r="Z118" s="256"/>
    </row>
    <row r="119" spans="1:26" ht="15">
      <c r="A119" s="312" t="s">
        <v>396</v>
      </c>
      <c r="B119" s="306" t="s">
        <v>397</v>
      </c>
      <c r="C119" s="306"/>
      <c r="D119" s="307"/>
      <c r="Z119" s="256"/>
    </row>
    <row r="120" spans="1:26" ht="15">
      <c r="A120" s="313">
        <f>'ICU_cargo MASTER INPUT SHEET'!A129</f>
        <v>45231</v>
      </c>
      <c r="B120" s="314">
        <f>'ICU_cargo MASTER INPUT SHEET'!B129</f>
        <v>45337</v>
      </c>
      <c r="D120" s="308"/>
      <c r="Z120" s="256"/>
    </row>
    <row r="121" spans="1:26" ht="15.75" thickBot="1">
      <c r="A121" s="343"/>
      <c r="B121" s="344"/>
      <c r="C121" s="310"/>
      <c r="D121" s="311"/>
      <c r="Z121" s="256"/>
    </row>
    <row r="122" spans="1:26">
      <c r="Z122" s="256"/>
    </row>
    <row r="123" spans="1:26">
      <c r="Z123" s="256"/>
    </row>
    <row r="124" spans="1:26" ht="15.75">
      <c r="A124" s="315"/>
      <c r="B124" s="315"/>
      <c r="C124" s="316"/>
      <c r="D124" s="316"/>
      <c r="Z124" s="256"/>
    </row>
    <row r="125" spans="1:26" ht="15.75">
      <c r="A125" s="315"/>
      <c r="B125" s="315"/>
      <c r="C125" s="316"/>
      <c r="D125" s="316"/>
      <c r="Z125" s="256"/>
    </row>
    <row r="126" spans="1:26" ht="15.75">
      <c r="A126" s="315"/>
      <c r="B126" s="315"/>
      <c r="C126" s="316"/>
      <c r="D126" s="316"/>
      <c r="Z126" s="256"/>
    </row>
    <row r="127" spans="1:26" ht="15.75">
      <c r="A127" s="315"/>
      <c r="B127" s="315"/>
      <c r="C127" s="316"/>
      <c r="D127" s="316"/>
      <c r="Z127" s="256"/>
    </row>
    <row r="128" spans="1:26">
      <c r="Z128" s="256"/>
    </row>
    <row r="129" spans="26:26">
      <c r="Z129" s="256"/>
    </row>
    <row r="130" spans="26:26">
      <c r="Z130" s="256"/>
    </row>
    <row r="131" spans="26:26">
      <c r="Z131" s="256"/>
    </row>
    <row r="132" spans="26:26">
      <c r="Z132" s="256"/>
    </row>
    <row r="133" spans="26:26">
      <c r="Z133" s="256"/>
    </row>
    <row r="134" spans="26:26">
      <c r="Z134" s="256"/>
    </row>
    <row r="135" spans="26:26">
      <c r="Z135" s="256"/>
    </row>
    <row r="136" spans="26:26">
      <c r="Z136" s="256"/>
    </row>
    <row r="137" spans="26:26">
      <c r="Z137" s="256"/>
    </row>
    <row r="138" spans="26:26">
      <c r="Z138" s="256"/>
    </row>
    <row r="139" spans="26:26">
      <c r="Z139" s="256"/>
    </row>
    <row r="140" spans="26:26">
      <c r="Z140" s="256"/>
    </row>
    <row r="141" spans="26:26">
      <c r="Z141" s="256"/>
    </row>
    <row r="142" spans="26:26">
      <c r="Z142" s="256"/>
    </row>
    <row r="143" spans="26:26">
      <c r="Z143" s="256"/>
    </row>
    <row r="144" spans="26:26">
      <c r="Z144" s="256"/>
    </row>
    <row r="145" spans="26:26">
      <c r="Z145" s="256"/>
    </row>
    <row r="146" spans="26:26">
      <c r="Z146" s="256"/>
    </row>
    <row r="147" spans="26:26">
      <c r="Z147" s="256"/>
    </row>
    <row r="148" spans="26:26">
      <c r="Z148" s="256"/>
    </row>
    <row r="149" spans="26:26">
      <c r="Z149" s="256"/>
    </row>
    <row r="150" spans="26:26">
      <c r="Z150" s="256"/>
    </row>
    <row r="151" spans="26:26">
      <c r="Z151" s="256"/>
    </row>
    <row r="152" spans="26:26">
      <c r="Z152" s="256"/>
    </row>
    <row r="153" spans="26:26">
      <c r="Z153" s="256"/>
    </row>
    <row r="154" spans="26:26">
      <c r="Z154" s="256"/>
    </row>
    <row r="155" spans="26:26">
      <c r="Z155" s="256"/>
    </row>
    <row r="156" spans="26:26">
      <c r="Z156" s="256"/>
    </row>
    <row r="157" spans="26:26">
      <c r="Z157" s="256"/>
    </row>
    <row r="158" spans="26:26">
      <c r="Z158" s="256"/>
    </row>
    <row r="159" spans="26:26">
      <c r="Z159" s="256"/>
    </row>
    <row r="160" spans="26:26">
      <c r="Z160" s="256"/>
    </row>
    <row r="161" spans="26:26">
      <c r="Z161" s="256"/>
    </row>
    <row r="162" spans="26:26">
      <c r="Z162" s="256"/>
    </row>
    <row r="163" spans="26:26">
      <c r="Z163" s="256"/>
    </row>
    <row r="164" spans="26:26">
      <c r="Z164" s="256"/>
    </row>
    <row r="165" spans="26:26">
      <c r="Z165" s="256"/>
    </row>
    <row r="166" spans="26:26">
      <c r="Z166" s="256"/>
    </row>
    <row r="167" spans="26:26">
      <c r="Z167" s="256"/>
    </row>
    <row r="168" spans="26:26">
      <c r="Z168" s="256"/>
    </row>
    <row r="169" spans="26:26">
      <c r="Z169" s="256"/>
    </row>
    <row r="170" spans="26:26">
      <c r="Z170" s="256"/>
    </row>
    <row r="171" spans="26:26">
      <c r="Z171" s="256"/>
    </row>
    <row r="172" spans="26:26">
      <c r="Z172" s="256"/>
    </row>
    <row r="173" spans="26:26">
      <c r="Z173" s="256"/>
    </row>
    <row r="174" spans="26:26">
      <c r="Z174" s="256"/>
    </row>
    <row r="175" spans="26:26">
      <c r="Z175" s="256"/>
    </row>
    <row r="176" spans="26:26">
      <c r="Z176" s="256"/>
    </row>
    <row r="177" spans="26:26">
      <c r="Z177" s="256"/>
    </row>
    <row r="178" spans="26:26">
      <c r="Z178" s="256"/>
    </row>
    <row r="179" spans="26:26">
      <c r="Z179" s="256"/>
    </row>
    <row r="180" spans="26:26">
      <c r="Z180" s="256"/>
    </row>
    <row r="181" spans="26:26">
      <c r="Z181" s="256"/>
    </row>
    <row r="182" spans="26:26">
      <c r="Z182" s="256"/>
    </row>
    <row r="183" spans="26:26">
      <c r="Z183" s="256"/>
    </row>
    <row r="184" spans="26:26">
      <c r="Z184" s="256"/>
    </row>
    <row r="185" spans="26:26">
      <c r="Z185" s="256"/>
    </row>
    <row r="186" spans="26:26">
      <c r="Z186" s="256"/>
    </row>
    <row r="187" spans="26:26">
      <c r="Z187" s="256"/>
    </row>
    <row r="188" spans="26:26">
      <c r="Z188" s="256"/>
    </row>
    <row r="189" spans="26:26">
      <c r="Z189" s="256"/>
    </row>
    <row r="190" spans="26:26">
      <c r="Z190" s="256"/>
    </row>
    <row r="191" spans="26:26">
      <c r="Z191" s="256"/>
    </row>
    <row r="192" spans="26:26">
      <c r="Z192" s="256"/>
    </row>
    <row r="193" spans="26:26">
      <c r="Z193" s="256"/>
    </row>
    <row r="194" spans="26:26">
      <c r="Z194" s="256"/>
    </row>
    <row r="195" spans="26:26">
      <c r="Z195" s="256"/>
    </row>
    <row r="196" spans="26:26">
      <c r="Z196" s="256"/>
    </row>
    <row r="197" spans="26:26">
      <c r="Z197" s="256"/>
    </row>
    <row r="198" spans="26:26">
      <c r="Z198" s="256"/>
    </row>
    <row r="199" spans="26:26">
      <c r="Z199" s="256"/>
    </row>
    <row r="200" spans="26:26">
      <c r="Z200" s="256"/>
    </row>
    <row r="201" spans="26:26">
      <c r="Z201" s="256"/>
    </row>
    <row r="202" spans="26:26">
      <c r="Z202" s="256"/>
    </row>
    <row r="203" spans="26:26">
      <c r="Z203" s="256"/>
    </row>
    <row r="204" spans="26:26">
      <c r="Z204" s="256"/>
    </row>
    <row r="205" spans="26:26">
      <c r="Z205" s="256"/>
    </row>
    <row r="206" spans="26:26">
      <c r="Z206" s="256"/>
    </row>
    <row r="207" spans="26:26">
      <c r="Z207" s="256"/>
    </row>
    <row r="208" spans="26:26">
      <c r="Z208" s="256"/>
    </row>
    <row r="209" spans="26:26">
      <c r="Z209" s="256"/>
    </row>
    <row r="210" spans="26:26">
      <c r="Z210" s="256"/>
    </row>
    <row r="211" spans="26:26">
      <c r="Z211" s="256"/>
    </row>
    <row r="212" spans="26:26">
      <c r="Z212" s="256"/>
    </row>
    <row r="213" spans="26:26">
      <c r="Z213" s="256"/>
    </row>
    <row r="214" spans="26:26">
      <c r="Z214" s="256"/>
    </row>
    <row r="215" spans="26:26">
      <c r="Z215" s="256"/>
    </row>
    <row r="216" spans="26:26">
      <c r="Z216" s="256"/>
    </row>
    <row r="217" spans="26:26">
      <c r="Z217" s="256"/>
    </row>
    <row r="218" spans="26:26">
      <c r="Z218" s="256"/>
    </row>
    <row r="219" spans="26:26">
      <c r="Z219" s="256"/>
    </row>
    <row r="220" spans="26:26">
      <c r="Z220" s="256"/>
    </row>
    <row r="221" spans="26:26">
      <c r="Z221" s="256"/>
    </row>
    <row r="222" spans="26:26">
      <c r="Z222" s="256"/>
    </row>
    <row r="223" spans="26:26">
      <c r="Z223" s="256"/>
    </row>
    <row r="224" spans="26:26">
      <c r="Z224" s="256"/>
    </row>
    <row r="225" spans="26:26">
      <c r="Z225" s="256"/>
    </row>
    <row r="226" spans="26:26">
      <c r="Z226" s="256"/>
    </row>
    <row r="227" spans="26:26">
      <c r="Z227" s="256"/>
    </row>
    <row r="228" spans="26:26">
      <c r="Z228" s="256"/>
    </row>
    <row r="229" spans="26:26">
      <c r="Z229" s="256"/>
    </row>
    <row r="230" spans="26:26">
      <c r="Z230" s="256"/>
    </row>
    <row r="231" spans="26:26">
      <c r="Z231" s="256"/>
    </row>
    <row r="232" spans="26:26">
      <c r="Z232" s="256"/>
    </row>
    <row r="233" spans="26:26">
      <c r="Z233" s="256"/>
    </row>
    <row r="234" spans="26:26">
      <c r="Z234" s="256"/>
    </row>
    <row r="235" spans="26:26">
      <c r="Z235" s="256"/>
    </row>
    <row r="236" spans="26:26">
      <c r="Z236" s="256"/>
    </row>
    <row r="237" spans="26:26">
      <c r="Z237" s="256"/>
    </row>
    <row r="238" spans="26:26">
      <c r="Z238" s="256"/>
    </row>
    <row r="239" spans="26:26">
      <c r="Z239" s="256"/>
    </row>
    <row r="240" spans="26:26">
      <c r="Z240" s="256"/>
    </row>
    <row r="241" spans="26:26">
      <c r="Z241" s="256"/>
    </row>
    <row r="242" spans="26:26">
      <c r="Z242" s="256"/>
    </row>
    <row r="243" spans="26:26">
      <c r="Z243" s="256"/>
    </row>
    <row r="244" spans="26:26">
      <c r="Z244" s="256"/>
    </row>
    <row r="245" spans="26:26">
      <c r="Z245" s="256"/>
    </row>
    <row r="246" spans="26:26">
      <c r="Z246" s="256"/>
    </row>
    <row r="247" spans="26:26">
      <c r="Z247" s="256"/>
    </row>
    <row r="248" spans="26:26">
      <c r="Z248" s="256"/>
    </row>
    <row r="249" spans="26:26">
      <c r="Z249" s="256"/>
    </row>
    <row r="250" spans="26:26">
      <c r="Z250" s="256"/>
    </row>
    <row r="251" spans="26:26">
      <c r="Z251" s="256"/>
    </row>
    <row r="252" spans="26:26">
      <c r="Z252" s="256"/>
    </row>
    <row r="253" spans="26:26">
      <c r="Z253" s="256"/>
    </row>
    <row r="254" spans="26:26">
      <c r="Z254" s="256"/>
    </row>
    <row r="255" spans="26:26">
      <c r="Z255" s="256"/>
    </row>
    <row r="256" spans="26:26">
      <c r="Z256" s="256"/>
    </row>
    <row r="257" spans="26:26">
      <c r="Z257" s="256"/>
    </row>
    <row r="258" spans="26:26">
      <c r="Z258" s="256"/>
    </row>
    <row r="259" spans="26:26">
      <c r="Z259" s="256"/>
    </row>
    <row r="260" spans="26:26">
      <c r="Z260" s="256"/>
    </row>
    <row r="261" spans="26:26">
      <c r="Z261" s="256"/>
    </row>
    <row r="262" spans="26:26">
      <c r="Z262" s="256"/>
    </row>
    <row r="263" spans="26:26">
      <c r="Z263" s="256"/>
    </row>
    <row r="264" spans="26:26">
      <c r="Z264" s="256"/>
    </row>
    <row r="265" spans="26:26">
      <c r="Z265" s="256"/>
    </row>
    <row r="266" spans="26:26">
      <c r="Z266" s="256"/>
    </row>
    <row r="267" spans="26:26">
      <c r="Z267" s="256"/>
    </row>
    <row r="268" spans="26:26">
      <c r="Z268" s="256"/>
    </row>
    <row r="269" spans="26:26">
      <c r="Z269" s="256"/>
    </row>
    <row r="270" spans="26:26">
      <c r="Z270" s="256"/>
    </row>
    <row r="271" spans="26:26">
      <c r="Z271" s="256"/>
    </row>
    <row r="272" spans="26:26">
      <c r="Z272" s="256"/>
    </row>
    <row r="273" spans="26:26">
      <c r="Z273" s="256"/>
    </row>
    <row r="274" spans="26:26">
      <c r="Z274" s="256"/>
    </row>
    <row r="275" spans="26:26">
      <c r="Z275" s="256"/>
    </row>
    <row r="276" spans="26:26">
      <c r="Z276" s="256"/>
    </row>
    <row r="277" spans="26:26">
      <c r="Z277" s="256"/>
    </row>
    <row r="278" spans="26:26">
      <c r="Z278" s="256"/>
    </row>
    <row r="279" spans="26:26">
      <c r="Z279" s="256"/>
    </row>
    <row r="280" spans="26:26">
      <c r="Z280" s="256"/>
    </row>
    <row r="281" spans="26:26">
      <c r="Z281" s="256"/>
    </row>
    <row r="282" spans="26:26">
      <c r="Z282" s="256"/>
    </row>
    <row r="283" spans="26:26">
      <c r="Z283" s="256"/>
    </row>
    <row r="284" spans="26:26">
      <c r="Z284" s="256"/>
    </row>
    <row r="285" spans="26:26">
      <c r="Z285" s="256"/>
    </row>
    <row r="286" spans="26:26">
      <c r="Z286" s="256"/>
    </row>
    <row r="287" spans="26:26">
      <c r="Z287" s="256"/>
    </row>
    <row r="288" spans="26:26">
      <c r="Z288" s="256"/>
    </row>
    <row r="289" spans="26:26">
      <c r="Z289" s="256"/>
    </row>
    <row r="290" spans="26:26">
      <c r="Z290" s="256"/>
    </row>
    <row r="291" spans="26:26">
      <c r="Z291" s="256"/>
    </row>
    <row r="292" spans="26:26">
      <c r="Z292" s="256"/>
    </row>
    <row r="293" spans="26:26">
      <c r="Z293" s="256"/>
    </row>
    <row r="294" spans="26:26">
      <c r="Z294" s="256"/>
    </row>
    <row r="295" spans="26:26">
      <c r="Z295" s="256"/>
    </row>
    <row r="296" spans="26:26">
      <c r="Z296" s="256"/>
    </row>
    <row r="297" spans="26:26">
      <c r="Z297" s="256"/>
    </row>
    <row r="298" spans="26:26">
      <c r="Z298" s="256"/>
    </row>
    <row r="299" spans="26:26">
      <c r="Z299" s="256"/>
    </row>
    <row r="300" spans="26:26">
      <c r="Z300" s="256"/>
    </row>
    <row r="301" spans="26:26">
      <c r="Z301" s="256"/>
    </row>
    <row r="302" spans="26:26">
      <c r="Z302" s="256"/>
    </row>
    <row r="303" spans="26:26">
      <c r="Z303" s="256"/>
    </row>
    <row r="304" spans="26:26">
      <c r="Z304" s="256"/>
    </row>
    <row r="305" spans="26:26">
      <c r="Z305" s="256"/>
    </row>
    <row r="306" spans="26:26">
      <c r="Z306" s="256"/>
    </row>
    <row r="307" spans="26:26">
      <c r="Z307" s="256"/>
    </row>
    <row r="308" spans="26:26">
      <c r="Z308" s="256"/>
    </row>
    <row r="309" spans="26:26">
      <c r="Z309" s="256"/>
    </row>
    <row r="310" spans="26:26">
      <c r="Z310" s="256"/>
    </row>
    <row r="311" spans="26:26">
      <c r="Z311" s="256"/>
    </row>
    <row r="312" spans="26:26">
      <c r="Z312" s="256"/>
    </row>
    <row r="313" spans="26:26">
      <c r="Z313" s="256"/>
    </row>
    <row r="314" spans="26:26">
      <c r="Z314" s="256"/>
    </row>
    <row r="315" spans="26:26">
      <c r="Z315" s="256"/>
    </row>
    <row r="316" spans="26:26">
      <c r="Z316" s="256"/>
    </row>
    <row r="317" spans="26:26">
      <c r="Z317" s="256"/>
    </row>
    <row r="318" spans="26:26">
      <c r="Z318" s="256"/>
    </row>
    <row r="319" spans="26:26">
      <c r="Z319" s="256"/>
    </row>
    <row r="320" spans="26:26">
      <c r="Z320" s="256"/>
    </row>
    <row r="321" spans="26:26">
      <c r="Z321" s="256"/>
    </row>
    <row r="322" spans="26:26">
      <c r="Z322" s="256"/>
    </row>
    <row r="323" spans="26:26">
      <c r="Z323" s="256"/>
    </row>
    <row r="324" spans="26:26">
      <c r="Z324" s="256"/>
    </row>
    <row r="325" spans="26:26">
      <c r="Z325" s="256"/>
    </row>
    <row r="326" spans="26:26">
      <c r="Z326" s="256"/>
    </row>
    <row r="327" spans="26:26">
      <c r="Z327" s="256"/>
    </row>
    <row r="328" spans="26:26">
      <c r="Z328" s="256"/>
    </row>
    <row r="329" spans="26:26">
      <c r="Z329" s="256"/>
    </row>
    <row r="330" spans="26:26">
      <c r="Z330" s="256"/>
    </row>
    <row r="331" spans="26:26">
      <c r="Z331" s="256"/>
    </row>
    <row r="332" spans="26:26">
      <c r="Z332" s="256"/>
    </row>
    <row r="333" spans="26:26">
      <c r="Z333" s="256"/>
    </row>
    <row r="334" spans="26:26">
      <c r="Z334" s="256"/>
    </row>
    <row r="335" spans="26:26">
      <c r="Z335" s="256"/>
    </row>
    <row r="336" spans="26:26">
      <c r="Z336" s="256"/>
    </row>
    <row r="337" spans="26:26">
      <c r="Z337" s="256"/>
    </row>
    <row r="338" spans="26:26">
      <c r="Z338" s="256"/>
    </row>
    <row r="339" spans="26:26">
      <c r="Z339" s="256"/>
    </row>
    <row r="340" spans="26:26">
      <c r="Z340" s="256"/>
    </row>
    <row r="341" spans="26:26">
      <c r="Z341" s="256"/>
    </row>
    <row r="342" spans="26:26">
      <c r="Z342" s="256"/>
    </row>
    <row r="343" spans="26:26">
      <c r="Z343" s="256"/>
    </row>
    <row r="344" spans="26:26">
      <c r="Z344" s="256"/>
    </row>
    <row r="345" spans="26:26">
      <c r="Z345" s="256"/>
    </row>
    <row r="346" spans="26:26">
      <c r="Z346" s="256"/>
    </row>
    <row r="347" spans="26:26">
      <c r="Z347" s="256"/>
    </row>
    <row r="348" spans="26:26">
      <c r="Z348" s="256"/>
    </row>
    <row r="349" spans="26:26">
      <c r="Z349" s="256"/>
    </row>
    <row r="350" spans="26:26">
      <c r="Z350" s="256"/>
    </row>
    <row r="351" spans="26:26">
      <c r="Z351" s="256"/>
    </row>
    <row r="352" spans="26:26">
      <c r="Z352" s="256"/>
    </row>
    <row r="353" spans="26:26">
      <c r="Z353" s="256"/>
    </row>
  </sheetData>
  <sheetProtection sheet="1" objects="1" scenarios="1" formatCells="0" formatColumns="0" formatRows="0" sort="0" autoFilter="0"/>
  <autoFilter ref="A1:AN93">
    <filterColumn colId="24">
      <filters>
        <dateGroupItem year="2024" month="2" dateTimeGrouping="month"/>
        <dateGroupItem year="2023" month="11" dateTimeGrouping="month"/>
      </filters>
    </filterColumn>
  </autoFilter>
  <mergeCells count="4">
    <mergeCell ref="A115:B115"/>
    <mergeCell ref="A116:B116"/>
    <mergeCell ref="A117:B117"/>
    <mergeCell ref="A121:B121"/>
  </mergeCells>
  <conditionalFormatting sqref="D116">
    <cfRule type="cellIs" dxfId="18" priority="4" operator="equal">
      <formula>$D$117</formula>
    </cfRule>
  </conditionalFormatting>
  <conditionalFormatting sqref="D117">
    <cfRule type="cellIs" dxfId="17" priority="3" operator="equal">
      <formula>$D$116</formula>
    </cfRule>
  </conditionalFormatting>
  <conditionalFormatting sqref="C116">
    <cfRule type="cellIs" dxfId="16" priority="2" operator="equal">
      <formula>$C$117</formula>
    </cfRule>
  </conditionalFormatting>
  <conditionalFormatting sqref="C117">
    <cfRule type="cellIs" dxfId="15" priority="1" operator="equal">
      <formula>$C$116</formula>
    </cfRule>
  </conditionalFormatting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 filterMode="1"/>
  <dimension ref="A1:AN353"/>
  <sheetViews>
    <sheetView workbookViewId="0">
      <selection activeCell="A2" sqref="A2"/>
    </sheetView>
  </sheetViews>
  <sheetFormatPr defaultColWidth="9.140625" defaultRowHeight="15"/>
  <cols>
    <col min="1" max="2" width="12.85546875" style="9" customWidth="1"/>
    <col min="3" max="3" width="28" style="15" customWidth="1"/>
    <col min="4" max="4" width="73.7109375" style="15" customWidth="1"/>
    <col min="5" max="7" width="12" style="9" customWidth="1"/>
    <col min="8" max="8" width="10.140625" style="9" customWidth="1"/>
    <col min="9" max="10" width="8.7109375" style="9" customWidth="1"/>
    <col min="11" max="11" width="10" style="9" customWidth="1"/>
    <col min="12" max="12" width="16.28515625" style="74" customWidth="1"/>
    <col min="13" max="13" width="12.7109375" style="9" customWidth="1"/>
    <col min="14" max="14" width="17.140625" style="9" customWidth="1"/>
    <col min="15" max="15" width="17.140625" style="80" customWidth="1"/>
    <col min="16" max="16" width="17.7109375" style="9" customWidth="1"/>
    <col min="17" max="17" width="16.7109375" style="80" customWidth="1"/>
    <col min="18" max="18" width="16.7109375" style="9" customWidth="1"/>
    <col min="19" max="19" width="17.7109375" style="9" customWidth="1"/>
    <col min="20" max="21" width="16.7109375" style="9" customWidth="1"/>
    <col min="22" max="22" width="17.7109375" style="9" customWidth="1"/>
    <col min="23" max="24" width="16.7109375" style="9" customWidth="1"/>
    <col min="25" max="25" width="18.85546875" style="80" customWidth="1"/>
    <col min="26" max="26" width="19.7109375" style="13" customWidth="1"/>
    <col min="27" max="27" width="16.42578125" style="9" customWidth="1"/>
    <col min="28" max="28" width="16.42578125" style="80" customWidth="1"/>
    <col min="29" max="32" width="16.42578125" style="9" customWidth="1"/>
    <col min="33" max="33" width="16.42578125" style="80" customWidth="1"/>
    <col min="34" max="34" width="16.42578125" style="9" customWidth="1"/>
    <col min="35" max="35" width="16.42578125" style="80" customWidth="1"/>
    <col min="36" max="36" width="66.85546875" style="9" customWidth="1"/>
    <col min="37" max="37" width="60.7109375" style="9" customWidth="1"/>
    <col min="38" max="16384" width="9.140625" style="9"/>
  </cols>
  <sheetData>
    <row r="1" spans="1:40" ht="94.5">
      <c r="A1" s="28" t="str" cm="1">
        <f t="array" ref="A1:AK93">IF(ISBLANK(cargo_table), "", cargo_table)</f>
        <v>Cargo Item  respective WBS Level</v>
      </c>
      <c r="B1" s="28" t="str">
        <v>Work Package</v>
      </c>
      <c r="C1" s="29" t="str">
        <v>Item Description</v>
      </c>
      <c r="D1" s="30" t="str">
        <v>Contents &amp; Comments</v>
      </c>
      <c r="E1" s="28" t="str">
        <v>Length (in)</v>
      </c>
      <c r="F1" s="28" t="str">
        <v>Width (in)</v>
      </c>
      <c r="G1" s="28" t="str">
        <v>Height (in)</v>
      </c>
      <c r="H1" s="28" t="str">
        <v>Quantity</v>
      </c>
      <c r="I1" s="28" t="str">
        <v xml:space="preserve"> Cubic feet</v>
      </c>
      <c r="J1" s="28" t="str">
        <v>Unit weight (lbs)</v>
      </c>
      <c r="K1" s="28" t="str">
        <v>Total Weight (lbs) = quantity x unit weight</v>
      </c>
      <c r="L1" s="28" t="str">
        <v>Basis of Estimate</v>
      </c>
      <c r="M1" s="28" t="str">
        <v>Special Handling?</v>
      </c>
      <c r="N1" s="28" t="str">
        <v xml:space="preserve">Owner/Guardian institution </v>
      </c>
      <c r="O1" s="87" t="str">
        <v xml:space="preserve">Date of expected  or actual  completion </v>
      </c>
      <c r="P1" s="31" t="str">
        <v>Expected Route:  Owner - PTH or CHC</v>
      </c>
      <c r="Q1" s="97" t="str">
        <v xml:space="preserve">Date of expected or actual shipment </v>
      </c>
      <c r="R1" s="31" t="str">
        <v>Recommended Transportation Option</v>
      </c>
      <c r="S1" s="32" t="str">
        <v>Expected Route: PTH - MCM or CHC</v>
      </c>
      <c r="T1" s="32" t="str">
        <v xml:space="preserve">Date of expected or actual shipment </v>
      </c>
      <c r="U1" s="32" t="str">
        <v>Recommended Transportation Option</v>
      </c>
      <c r="V1" s="33" t="str">
        <v>Expected Route: CHC - MCM</v>
      </c>
      <c r="W1" s="33" t="str">
        <v xml:space="preserve">Date of expected or actual shipment </v>
      </c>
      <c r="X1" s="33" t="str">
        <v>Recommended Transportation Option</v>
      </c>
      <c r="Y1" s="87" t="str">
        <v>Date Item expected or arrived to MCM</v>
      </c>
      <c r="Z1" s="28" t="str">
        <v xml:space="preserve">Date of (planned) or actual shipment to SPA </v>
      </c>
      <c r="AA1" s="28" t="str">
        <v>Recommended LC-130 or SPOT</v>
      </c>
      <c r="AB1" s="87" t="str">
        <v>Date/Month for Items needed at South Pole</v>
      </c>
      <c r="AC1" s="28" t="str">
        <v>Critical Path</v>
      </c>
      <c r="AD1" s="28" t="str">
        <v>Intercontinental shipping</v>
      </c>
      <c r="AE1" s="28" t="str">
        <v>Intracontinental shipping</v>
      </c>
      <c r="AF1" s="28" t="str">
        <v>Validator 1
(SME)</v>
      </c>
      <c r="AG1" s="87" t="str">
        <v>Validation Date</v>
      </c>
      <c r="AH1" s="28" t="str">
        <v>Validator 2
(Logistics)</v>
      </c>
      <c r="AI1" s="87" t="str">
        <v>Validation Date</v>
      </c>
      <c r="AJ1" s="28" t="str">
        <v>Notes</v>
      </c>
      <c r="AK1" s="28" t="str">
        <v/>
      </c>
    </row>
    <row r="2" spans="1:40" ht="31.5">
      <c r="A2" s="10">
        <v>1.2</v>
      </c>
      <c r="B2" s="50" t="str">
        <v/>
      </c>
      <c r="C2" s="14" t="str">
        <v>Gen 1 - housed in 20' container</v>
      </c>
      <c r="D2" s="3" t="str">
        <v>Power generation unit 1 housed in 20' shipping container</v>
      </c>
      <c r="E2" s="4">
        <v>240</v>
      </c>
      <c r="F2" s="4">
        <v>96</v>
      </c>
      <c r="G2" s="4">
        <v>102</v>
      </c>
      <c r="H2" s="4">
        <v>1</v>
      </c>
      <c r="I2" s="4">
        <v>1360</v>
      </c>
      <c r="J2" s="4">
        <v>22000</v>
      </c>
      <c r="K2" s="4">
        <v>22000</v>
      </c>
      <c r="L2" s="4" t="str">
        <v>actual</v>
      </c>
      <c r="M2" s="4" t="str">
        <v/>
      </c>
      <c r="N2" s="163" t="str">
        <v xml:space="preserve"> U. Wisc. Madison</v>
      </c>
      <c r="O2" s="156" t="str">
        <v/>
      </c>
      <c r="P2" s="151" t="str">
        <v>In McMurdo</v>
      </c>
      <c r="Q2" s="169" t="str">
        <v>-</v>
      </c>
      <c r="R2" s="151" t="str">
        <v>-</v>
      </c>
      <c r="S2" s="152" t="str">
        <v>In McMurdo</v>
      </c>
      <c r="T2" s="153" t="str">
        <v>-</v>
      </c>
      <c r="U2" s="153" t="str">
        <v>-</v>
      </c>
      <c r="V2" s="154" t="str">
        <v>In McMurdo</v>
      </c>
      <c r="W2" s="155" t="str">
        <v>-</v>
      </c>
      <c r="X2" s="155" t="str">
        <v>-</v>
      </c>
      <c r="Y2" s="92" t="str">
        <v>In McMurdo</v>
      </c>
      <c r="Z2" s="157" t="str">
        <v/>
      </c>
      <c r="AA2" s="147" t="str">
        <v>SPoT</v>
      </c>
      <c r="AB2" s="156">
        <v>45261</v>
      </c>
      <c r="AC2" s="147" t="str">
        <v>Yes</v>
      </c>
      <c r="AD2" s="147" t="str">
        <v>In McMurdo</v>
      </c>
      <c r="AE2" s="147" t="str">
        <v>FY24 intra</v>
      </c>
      <c r="AF2" s="147" t="str">
        <v>D. Gibson</v>
      </c>
      <c r="AG2" s="156">
        <v>44475</v>
      </c>
      <c r="AH2" s="147" t="str">
        <v>I. McEwen</v>
      </c>
      <c r="AI2" s="156">
        <v>44475</v>
      </c>
      <c r="AJ2" s="10" t="str">
        <v>Will require crane for onload/offload  - use belly band to support container sidewalls during lift.</v>
      </c>
      <c r="AK2" s="147" t="str">
        <v/>
      </c>
    </row>
    <row r="3" spans="1:40" ht="47.25" hidden="1">
      <c r="A3" s="10">
        <v>1.2</v>
      </c>
      <c r="B3" s="50" t="str">
        <v/>
      </c>
      <c r="C3" s="14" t="str">
        <v>Gen 2 - housed in 20' container</v>
      </c>
      <c r="D3" s="3" t="str">
        <v>Power generation unit 2 housed in 20' shipping container</v>
      </c>
      <c r="E3" s="4">
        <v>240</v>
      </c>
      <c r="F3" s="4">
        <v>96</v>
      </c>
      <c r="G3" s="4">
        <v>102</v>
      </c>
      <c r="H3" s="4">
        <v>1</v>
      </c>
      <c r="I3" s="4">
        <v>1360</v>
      </c>
      <c r="J3" s="4">
        <v>22000</v>
      </c>
      <c r="K3" s="4">
        <v>22000</v>
      </c>
      <c r="L3" s="4" t="str">
        <v>actual</v>
      </c>
      <c r="M3" s="4" t="str">
        <v/>
      </c>
      <c r="N3" s="163" t="str">
        <v xml:space="preserve"> U. Wisc. Madison</v>
      </c>
      <c r="O3" s="156" t="str">
        <v/>
      </c>
      <c r="P3" s="151" t="str">
        <v>In McMurdo</v>
      </c>
      <c r="Q3" s="169" t="str">
        <v>-</v>
      </c>
      <c r="R3" s="151" t="str">
        <v>-</v>
      </c>
      <c r="S3" s="152" t="str">
        <v>In McMurdo</v>
      </c>
      <c r="T3" s="153" t="str">
        <v>-</v>
      </c>
      <c r="U3" s="153" t="str">
        <v>-</v>
      </c>
      <c r="V3" s="154" t="str">
        <v>In McMurdo</v>
      </c>
      <c r="W3" s="155" t="str">
        <v>-</v>
      </c>
      <c r="X3" s="155" t="str">
        <v>-</v>
      </c>
      <c r="Y3" s="92" t="str">
        <v>In McMurdo</v>
      </c>
      <c r="Z3" s="157" t="str">
        <v/>
      </c>
      <c r="AA3" s="147" t="str">
        <v>SPoT</v>
      </c>
      <c r="AB3" s="156">
        <v>44927</v>
      </c>
      <c r="AC3" s="147" t="str">
        <v>Yes</v>
      </c>
      <c r="AD3" s="147" t="str">
        <v>In McMurdo</v>
      </c>
      <c r="AE3" s="147" t="str">
        <v>FY23 intra</v>
      </c>
      <c r="AF3" s="147" t="str">
        <v>D. Gibson</v>
      </c>
      <c r="AG3" s="147">
        <v>44475</v>
      </c>
      <c r="AH3" s="147" t="str">
        <v>I. McEwen</v>
      </c>
      <c r="AI3" s="147">
        <v>44475</v>
      </c>
      <c r="AJ3" s="10" t="str">
        <v>Gens 2 &amp; 3 need to be tranferred from ISO2 sleds that are limited to use on improved surfaces only. Will require crane for onload/offload  - use belly band to support container sidewalls during lift.</v>
      </c>
      <c r="AK3" s="10" t="str">
        <v/>
      </c>
    </row>
    <row r="4" spans="1:40" ht="42.95" hidden="1" customHeight="1">
      <c r="A4" s="25">
        <v>1.2</v>
      </c>
      <c r="B4" s="48" t="str">
        <v/>
      </c>
      <c r="C4" s="14" t="str">
        <v>Gen 3 - housed in 20' container</v>
      </c>
      <c r="D4" s="3" t="str">
        <v>Power generation unit 3 housed in 20' shipping container</v>
      </c>
      <c r="E4" s="4">
        <v>240</v>
      </c>
      <c r="F4" s="4">
        <v>96</v>
      </c>
      <c r="G4" s="4">
        <v>102</v>
      </c>
      <c r="H4" s="23">
        <v>1</v>
      </c>
      <c r="I4" s="4">
        <v>1360</v>
      </c>
      <c r="J4" s="4">
        <v>22000</v>
      </c>
      <c r="K4" s="4">
        <v>22000</v>
      </c>
      <c r="L4" s="4" t="str">
        <v>actual</v>
      </c>
      <c r="M4" s="170" t="str">
        <v/>
      </c>
      <c r="N4" s="163" t="str">
        <v xml:space="preserve"> U. Wisc. Madison</v>
      </c>
      <c r="O4" s="156" t="str">
        <v/>
      </c>
      <c r="P4" s="151" t="str">
        <v>In McMurdo</v>
      </c>
      <c r="Q4" s="169" t="str">
        <v>-</v>
      </c>
      <c r="R4" s="151" t="str">
        <v>-</v>
      </c>
      <c r="S4" s="152" t="str">
        <v>In McMurdo</v>
      </c>
      <c r="T4" s="153" t="str">
        <v>-</v>
      </c>
      <c r="U4" s="153" t="str">
        <v>-</v>
      </c>
      <c r="V4" s="154" t="str">
        <v>In McMurdo</v>
      </c>
      <c r="W4" s="155" t="str">
        <v/>
      </c>
      <c r="X4" s="155" t="str">
        <v>-</v>
      </c>
      <c r="Y4" s="92" t="str">
        <v>In McMurdo</v>
      </c>
      <c r="Z4" s="157" t="str">
        <v/>
      </c>
      <c r="AA4" s="147" t="str">
        <v>SPoT</v>
      </c>
      <c r="AB4" s="156">
        <v>44896</v>
      </c>
      <c r="AC4" s="147" t="str">
        <v>Yes</v>
      </c>
      <c r="AD4" s="147" t="str">
        <v>In McMurdo</v>
      </c>
      <c r="AE4" s="147" t="str">
        <v>FY23 intra</v>
      </c>
      <c r="AF4" s="147" t="str">
        <v>D. Gibson</v>
      </c>
      <c r="AG4" s="147">
        <v>44475</v>
      </c>
      <c r="AH4" s="147" t="str">
        <v>I. McEwen</v>
      </c>
      <c r="AI4" s="147">
        <v>44475</v>
      </c>
      <c r="AJ4" s="10" t="str">
        <v>Gens 2 &amp; 3 need to be tranferred from ISO2 sleds that are limited to use on improved surfaces only. Will require crane for onload/offload  - use belly band to support container sidewalls during lift.</v>
      </c>
      <c r="AK4" s="147" t="str">
        <v/>
      </c>
    </row>
    <row r="5" spans="1:40" ht="34.5" hidden="1" customHeight="1">
      <c r="A5" s="163">
        <v>1.2</v>
      </c>
      <c r="B5" s="171" t="str">
        <v/>
      </c>
      <c r="C5" s="14" t="str">
        <v>287 Loader</v>
      </c>
      <c r="D5" s="14" t="str">
        <v>Required onsite early in FY23 for refit/pre-drill activity support unless ASC can supply dedicated loader for Upgrade use</v>
      </c>
      <c r="E5" s="10">
        <v>114</v>
      </c>
      <c r="F5" s="10">
        <v>77</v>
      </c>
      <c r="G5" s="10">
        <v>96</v>
      </c>
      <c r="H5" s="10">
        <v>1</v>
      </c>
      <c r="I5" s="4">
        <v>487.66666666666669</v>
      </c>
      <c r="J5" s="4">
        <v>10273</v>
      </c>
      <c r="K5" s="4">
        <v>10273</v>
      </c>
      <c r="L5" s="4" t="str">
        <v>actual</v>
      </c>
      <c r="M5" s="5" t="str">
        <v/>
      </c>
      <c r="N5" s="163" t="str">
        <v xml:space="preserve"> U. Wisc. Madison</v>
      </c>
      <c r="O5" s="156" t="str">
        <v/>
      </c>
      <c r="P5" s="151" t="str">
        <v>In McMurdo</v>
      </c>
      <c r="Q5" s="98">
        <v>43784</v>
      </c>
      <c r="R5" s="151" t="str">
        <v>Truck</v>
      </c>
      <c r="S5" s="152" t="str">
        <v>In McMurdo</v>
      </c>
      <c r="T5" s="153" t="str">
        <v>-</v>
      </c>
      <c r="U5" s="153" t="str">
        <v>-</v>
      </c>
      <c r="V5" s="154" t="str">
        <v>In McMurdo</v>
      </c>
      <c r="W5" s="155" t="str">
        <v>-</v>
      </c>
      <c r="X5" s="155" t="str">
        <v>-</v>
      </c>
      <c r="Y5" s="92" t="str">
        <v>In McMurdo</v>
      </c>
      <c r="Z5" s="157" t="str">
        <v/>
      </c>
      <c r="AA5" s="163" t="str">
        <v>LC-130/SPoT</v>
      </c>
      <c r="AB5" s="156">
        <v>44896</v>
      </c>
      <c r="AC5" s="147" t="str">
        <v>No*</v>
      </c>
      <c r="AD5" s="147" t="str">
        <v>In McMurdo</v>
      </c>
      <c r="AE5" s="147" t="str">
        <v>FY23 intra</v>
      </c>
      <c r="AF5" s="147" t="str">
        <v>D. Gibson</v>
      </c>
      <c r="AG5" s="147">
        <v>44476</v>
      </c>
      <c r="AH5" s="147" t="str">
        <v>I. McEwen</v>
      </c>
      <c r="AI5" s="147">
        <v>44476</v>
      </c>
      <c r="AJ5" s="52" t="str">
        <v>*Required onsite early in FY23 for refit/pre-drill activity support unless ASC can supply dedicated loader for Upgrade use</v>
      </c>
      <c r="AK5" s="147" t="str">
        <v/>
      </c>
    </row>
    <row r="6" spans="1:40" ht="44.1" customHeight="1">
      <c r="A6" s="174">
        <v>1.2</v>
      </c>
      <c r="B6" s="175" t="str">
        <v/>
      </c>
      <c r="C6" s="1" t="str">
        <v>Gen hoods Discharge Hoods - currently staged in McMurdo</v>
      </c>
      <c r="D6" s="176" t="str">
        <v>Generator air discharge hoods , sheet metal, loose - stored on berm at SPOTSA</v>
      </c>
      <c r="E6" s="4">
        <v>108</v>
      </c>
      <c r="F6" s="4">
        <v>53</v>
      </c>
      <c r="G6" s="4">
        <v>60</v>
      </c>
      <c r="H6" s="23">
        <v>2</v>
      </c>
      <c r="I6" s="4">
        <v>397.5</v>
      </c>
      <c r="J6" s="4">
        <v>330</v>
      </c>
      <c r="K6" s="4">
        <v>660</v>
      </c>
      <c r="L6" s="4" t="str">
        <v>actual</v>
      </c>
      <c r="M6" s="173" t="str">
        <v/>
      </c>
      <c r="N6" s="163" t="str">
        <v xml:space="preserve"> U. Wisc. Madison</v>
      </c>
      <c r="O6" s="156" t="str">
        <v/>
      </c>
      <c r="P6" s="151" t="str">
        <v>In McMurdo</v>
      </c>
      <c r="Q6" s="169" t="str">
        <v/>
      </c>
      <c r="R6" s="151" t="str">
        <v/>
      </c>
      <c r="S6" s="153" t="str">
        <v>In McMurdo</v>
      </c>
      <c r="T6" s="153" t="str">
        <v/>
      </c>
      <c r="U6" s="153" t="str">
        <v/>
      </c>
      <c r="V6" s="155" t="str">
        <v>In McMurdo</v>
      </c>
      <c r="W6" s="155" t="str">
        <v/>
      </c>
      <c r="X6" s="155" t="str">
        <v>-</v>
      </c>
      <c r="Y6" s="92" t="str">
        <v>In McMurdo</v>
      </c>
      <c r="Z6" s="157" t="str">
        <v/>
      </c>
      <c r="AA6" s="163" t="str">
        <v>LC-130/SPoT</v>
      </c>
      <c r="AB6" s="156">
        <v>45292</v>
      </c>
      <c r="AC6" s="147" t="str">
        <v>No</v>
      </c>
      <c r="AD6" s="147" t="str">
        <v>In McMurdo</v>
      </c>
      <c r="AE6" s="147" t="str">
        <v>FY24 intra</v>
      </c>
      <c r="AF6" s="147" t="str">
        <v>D. Gibson</v>
      </c>
      <c r="AG6" s="156">
        <v>44477</v>
      </c>
      <c r="AH6" s="147" t="str">
        <v>I. McEwen</v>
      </c>
      <c r="AI6" s="156">
        <v>44477</v>
      </c>
      <c r="AJ6" s="147" t="str">
        <v>Testing/limited operation of Gens can be accomplished without hoods - Hoods required for the drill season</v>
      </c>
      <c r="AK6" s="147" t="str">
        <v/>
      </c>
    </row>
    <row r="7" spans="1:40" ht="38.25" customHeight="1">
      <c r="A7" s="25">
        <v>1.2</v>
      </c>
      <c r="B7" s="48" t="str">
        <v/>
      </c>
      <c r="C7" s="3" t="str">
        <v>Firn Drill</v>
      </c>
      <c r="D7" s="3" t="str">
        <v xml:space="preserve">Bermed in McM - will require McM fork or crane support. </v>
      </c>
      <c r="E7" s="23">
        <v>264</v>
      </c>
      <c r="F7" s="23">
        <v>94</v>
      </c>
      <c r="G7" s="23">
        <v>97</v>
      </c>
      <c r="H7" s="23">
        <v>1</v>
      </c>
      <c r="I7" s="4">
        <v>1393.0277777777778</v>
      </c>
      <c r="J7" s="4">
        <v>12000</v>
      </c>
      <c r="K7" s="4">
        <v>12000</v>
      </c>
      <c r="L7" s="4" t="str">
        <v>actual</v>
      </c>
      <c r="M7" s="170" t="str">
        <v/>
      </c>
      <c r="N7" s="163" t="str">
        <v xml:space="preserve"> U. Wisc. Madison</v>
      </c>
      <c r="O7" s="156" t="str">
        <v/>
      </c>
      <c r="P7" s="151" t="str">
        <v>In McMurdo</v>
      </c>
      <c r="Q7" s="169" t="str">
        <v/>
      </c>
      <c r="R7" s="151" t="str">
        <v/>
      </c>
      <c r="S7" s="153" t="str">
        <v>In McMurdo</v>
      </c>
      <c r="T7" s="153" t="str">
        <v>-</v>
      </c>
      <c r="U7" s="153" t="str">
        <v>-</v>
      </c>
      <c r="V7" s="155" t="str">
        <v>In McMurdo</v>
      </c>
      <c r="W7" s="155" t="str">
        <v>-</v>
      </c>
      <c r="X7" s="155" t="str">
        <v>-</v>
      </c>
      <c r="Y7" s="92" t="str">
        <v>In McMurdo</v>
      </c>
      <c r="Z7" s="157" t="str">
        <v/>
      </c>
      <c r="AA7" s="163" t="str">
        <v>LC-130/SPoT</v>
      </c>
      <c r="AB7" s="156">
        <v>45261</v>
      </c>
      <c r="AC7" s="147" t="str">
        <v>Yes</v>
      </c>
      <c r="AD7" s="147" t="str">
        <v>In McMurdo</v>
      </c>
      <c r="AE7" s="147" t="str">
        <v>FY24 intra</v>
      </c>
      <c r="AF7" s="147" t="str">
        <v>D. Gibson</v>
      </c>
      <c r="AG7" s="156">
        <v>44477</v>
      </c>
      <c r="AH7" s="147" t="str">
        <v>I. McEwen</v>
      </c>
      <c r="AI7" s="156">
        <v>44477</v>
      </c>
      <c r="AJ7" s="147" t="str">
        <v>Bermed in McMurdo - SPOTSA</v>
      </c>
      <c r="AK7" s="147" t="str">
        <v/>
      </c>
    </row>
    <row r="8" spans="1:40" ht="31.5">
      <c r="A8" s="10">
        <v>1.2</v>
      </c>
      <c r="B8" s="50" t="str">
        <v/>
      </c>
      <c r="C8" s="14" t="str">
        <v>Firn Drill Components - 1</v>
      </c>
      <c r="D8" s="14" t="str">
        <v xml:space="preserve">Firn drill sheave. Required Field Season 2 for final refit &amp; functional testing </v>
      </c>
      <c r="E8" s="4">
        <v>97</v>
      </c>
      <c r="F8" s="4">
        <v>44</v>
      </c>
      <c r="G8" s="4">
        <v>63</v>
      </c>
      <c r="H8" s="4">
        <v>1</v>
      </c>
      <c r="I8" s="4">
        <v>155.60416666666666</v>
      </c>
      <c r="J8" s="4">
        <v>920</v>
      </c>
      <c r="K8" s="4">
        <v>920</v>
      </c>
      <c r="L8" s="4" t="str">
        <v>actual</v>
      </c>
      <c r="M8" s="4" t="str">
        <v/>
      </c>
      <c r="N8" s="163" t="str">
        <v xml:space="preserve"> U. Wisc. Madison</v>
      </c>
      <c r="O8" s="156" t="str">
        <v/>
      </c>
      <c r="P8" s="151" t="str">
        <v>In McMurdo</v>
      </c>
      <c r="Q8" s="169" t="str">
        <v>-</v>
      </c>
      <c r="R8" s="151" t="str">
        <v>-</v>
      </c>
      <c r="S8" s="153" t="str">
        <v>In McMurdo</v>
      </c>
      <c r="T8" s="153" t="str">
        <v>-</v>
      </c>
      <c r="U8" s="153" t="str">
        <v>-</v>
      </c>
      <c r="V8" s="154" t="str">
        <v>In McMurdo</v>
      </c>
      <c r="W8" s="155" t="str">
        <v>-</v>
      </c>
      <c r="X8" s="155" t="str">
        <v>-</v>
      </c>
      <c r="Y8" s="92" t="str">
        <v>In McMurdo</v>
      </c>
      <c r="Z8" s="157" t="str">
        <v/>
      </c>
      <c r="AA8" s="163" t="str">
        <v>LC-130/SPoT</v>
      </c>
      <c r="AB8" s="156">
        <v>45261</v>
      </c>
      <c r="AC8" s="147" t="str">
        <v>Yes</v>
      </c>
      <c r="AD8" s="147" t="str">
        <v>In McMurdo</v>
      </c>
      <c r="AE8" s="147" t="str">
        <v>FY24 intra</v>
      </c>
      <c r="AF8" s="147" t="str">
        <v>D. Gibson</v>
      </c>
      <c r="AG8" s="156">
        <v>44477</v>
      </c>
      <c r="AH8" s="147" t="str">
        <v>I. McEwen</v>
      </c>
      <c r="AI8" s="156">
        <v>44477</v>
      </c>
      <c r="AJ8" s="147" t="str">
        <v/>
      </c>
      <c r="AK8" s="147" t="str">
        <v/>
      </c>
    </row>
    <row r="9" spans="1:40" ht="31.5">
      <c r="A9" s="10">
        <v>1.2</v>
      </c>
      <c r="B9" s="50" t="str">
        <v/>
      </c>
      <c r="C9" s="14" t="str">
        <v>Firn Drill Components - 2</v>
      </c>
      <c r="D9" s="14" t="str">
        <v xml:space="preserve">Firn drill drillhead. Required Field Season 2 for final refit &amp; functional testing </v>
      </c>
      <c r="E9" s="4">
        <v>125</v>
      </c>
      <c r="F9" s="4">
        <v>33</v>
      </c>
      <c r="G9" s="4">
        <v>37</v>
      </c>
      <c r="H9" s="4">
        <v>1</v>
      </c>
      <c r="I9" s="4">
        <v>88.324652777777771</v>
      </c>
      <c r="J9" s="4">
        <v>1048</v>
      </c>
      <c r="K9" s="4">
        <v>1048</v>
      </c>
      <c r="L9" s="4" t="str">
        <v>actual</v>
      </c>
      <c r="M9" s="4" t="str">
        <v/>
      </c>
      <c r="N9" s="163" t="str">
        <v xml:space="preserve"> U. Wisc. Madison</v>
      </c>
      <c r="O9" s="156" t="str">
        <v/>
      </c>
      <c r="P9" s="151" t="str">
        <v>In McMurdo</v>
      </c>
      <c r="Q9" s="169" t="str">
        <v>-</v>
      </c>
      <c r="R9" s="151" t="str">
        <v>-</v>
      </c>
      <c r="S9" s="153" t="str">
        <v>In McMurdo</v>
      </c>
      <c r="T9" s="153" t="str">
        <v>-</v>
      </c>
      <c r="U9" s="153" t="str">
        <v>-</v>
      </c>
      <c r="V9" s="154" t="str">
        <v>In McMurdo</v>
      </c>
      <c r="W9" s="155" t="str">
        <v>-</v>
      </c>
      <c r="X9" s="155" t="str">
        <v>-</v>
      </c>
      <c r="Y9" s="92" t="str">
        <v>In McMurdo</v>
      </c>
      <c r="Z9" s="157" t="str">
        <v/>
      </c>
      <c r="AA9" s="163" t="str">
        <v>LC-130/SPoT</v>
      </c>
      <c r="AB9" s="156">
        <v>45261</v>
      </c>
      <c r="AC9" s="147" t="str">
        <v>Yes</v>
      </c>
      <c r="AD9" s="147" t="str">
        <v>In McMurdo</v>
      </c>
      <c r="AE9" s="147" t="str">
        <v>FY24 intra</v>
      </c>
      <c r="AF9" s="147" t="str">
        <v>D. Gibson</v>
      </c>
      <c r="AG9" s="156">
        <v>44477</v>
      </c>
      <c r="AH9" s="147" t="str">
        <v>I. McEwen</v>
      </c>
      <c r="AI9" s="156">
        <v>44477</v>
      </c>
      <c r="AJ9" s="147" t="str">
        <v/>
      </c>
      <c r="AK9" s="147" t="str">
        <v/>
      </c>
    </row>
    <row r="10" spans="1:40" s="95" customFormat="1" ht="31.5" customHeight="1">
      <c r="A10" s="25">
        <v>1.2</v>
      </c>
      <c r="B10" s="48" t="str">
        <v/>
      </c>
      <c r="C10" s="3" t="str">
        <v>Weight stack and crates</v>
      </c>
      <c r="D10" s="3" t="str">
        <v>Bermed in McM - will require McM fork support. Drill head weight stack and remaining bermed crates at SPoTSA</v>
      </c>
      <c r="E10" s="23">
        <v>120</v>
      </c>
      <c r="F10" s="23">
        <v>48</v>
      </c>
      <c r="G10" s="23">
        <v>48</v>
      </c>
      <c r="H10" s="23">
        <v>1</v>
      </c>
      <c r="I10" s="4">
        <v>160</v>
      </c>
      <c r="J10" s="4">
        <v>600</v>
      </c>
      <c r="K10" s="4">
        <v>600</v>
      </c>
      <c r="L10" s="4" t="str">
        <v>actual</v>
      </c>
      <c r="M10" s="170" t="str">
        <v/>
      </c>
      <c r="N10" s="163" t="str">
        <v xml:space="preserve"> U. Wisc. Madison</v>
      </c>
      <c r="O10" s="156" t="str">
        <v/>
      </c>
      <c r="P10" s="151" t="str">
        <v>In McMurdo</v>
      </c>
      <c r="Q10" s="169" t="str">
        <v/>
      </c>
      <c r="R10" s="151" t="str">
        <v/>
      </c>
      <c r="S10" s="153" t="str">
        <v>In McMurdo</v>
      </c>
      <c r="T10" s="153" t="str">
        <v>-</v>
      </c>
      <c r="U10" s="153" t="str">
        <v>-</v>
      </c>
      <c r="V10" s="155" t="str">
        <v>In McMurdo</v>
      </c>
      <c r="W10" s="155" t="str">
        <v>-</v>
      </c>
      <c r="X10" s="155" t="str">
        <v>-</v>
      </c>
      <c r="Y10" s="92" t="str">
        <v>In McMurdo</v>
      </c>
      <c r="Z10" s="157" t="str">
        <v/>
      </c>
      <c r="AA10" s="163" t="str">
        <v>LC-130/SPoT</v>
      </c>
      <c r="AB10" s="156">
        <v>45275</v>
      </c>
      <c r="AC10" s="147" t="str">
        <v>No</v>
      </c>
      <c r="AD10" s="147" t="str">
        <v>In McMurdo</v>
      </c>
      <c r="AE10" s="147" t="str">
        <v>FY24 intra</v>
      </c>
      <c r="AF10" s="147" t="str">
        <v>D. Gibson</v>
      </c>
      <c r="AG10" s="156">
        <v>44477</v>
      </c>
      <c r="AH10" s="147" t="str">
        <v>I. McEwen</v>
      </c>
      <c r="AI10" s="156">
        <v>44477</v>
      </c>
      <c r="AJ10" s="147" t="str">
        <v>Bermed in McMurdo - SPOTSA on UNL flatrack</v>
      </c>
      <c r="AK10" s="147" t="str">
        <v/>
      </c>
      <c r="AL10" s="9"/>
      <c r="AM10" s="9"/>
      <c r="AN10" s="9"/>
    </row>
    <row r="11" spans="1:40" ht="44.1" hidden="1" customHeight="1">
      <c r="A11" s="25">
        <v>1.2</v>
      </c>
      <c r="B11" s="48" t="str">
        <v/>
      </c>
      <c r="C11" s="3" t="str">
        <v>Fuel Tower</v>
      </c>
      <c r="D11" s="3" t="str">
        <v xml:space="preserve">Bermed in McM - will require McM fork or crane support. </v>
      </c>
      <c r="E11" s="23">
        <v>96</v>
      </c>
      <c r="F11" s="23">
        <v>72</v>
      </c>
      <c r="G11" s="23">
        <v>120</v>
      </c>
      <c r="H11" s="23">
        <v>1</v>
      </c>
      <c r="I11" s="4">
        <v>480</v>
      </c>
      <c r="J11" s="4">
        <v>1500</v>
      </c>
      <c r="K11" s="4">
        <v>1500</v>
      </c>
      <c r="L11" s="4" t="str">
        <v>actual</v>
      </c>
      <c r="M11" s="170" t="str">
        <v/>
      </c>
      <c r="N11" s="163" t="str">
        <v xml:space="preserve"> U. Wisc. Madison</v>
      </c>
      <c r="O11" s="156" t="str">
        <v/>
      </c>
      <c r="P11" s="151" t="str">
        <v>In McMurdo</v>
      </c>
      <c r="Q11" s="169" t="str">
        <v>-</v>
      </c>
      <c r="R11" s="151" t="str">
        <v>-</v>
      </c>
      <c r="S11" s="153" t="str">
        <v>In McMurdo</v>
      </c>
      <c r="T11" s="153" t="str">
        <v>-</v>
      </c>
      <c r="U11" s="153" t="str">
        <v>-</v>
      </c>
      <c r="V11" s="155" t="str">
        <v>In McMurdo</v>
      </c>
      <c r="W11" s="155" t="str">
        <v>-</v>
      </c>
      <c r="X11" s="155" t="str">
        <v>-</v>
      </c>
      <c r="Y11" s="92" t="str">
        <v>In McMurdo</v>
      </c>
      <c r="Z11" s="157" t="str">
        <v/>
      </c>
      <c r="AA11" s="163" t="str">
        <v>LC-130/SPoT</v>
      </c>
      <c r="AB11" s="156">
        <v>44927</v>
      </c>
      <c r="AC11" s="147" t="str">
        <v>Yes</v>
      </c>
      <c r="AD11" s="147" t="str">
        <v>In McMurdo</v>
      </c>
      <c r="AE11" s="147" t="str">
        <v>FY23 intra</v>
      </c>
      <c r="AF11" s="147" t="str">
        <v>D. Gibson</v>
      </c>
      <c r="AG11" s="147">
        <v>44477</v>
      </c>
      <c r="AH11" s="147" t="str">
        <v>I. McEwen</v>
      </c>
      <c r="AI11" s="147">
        <v>44477</v>
      </c>
      <c r="AJ11" s="147" t="str">
        <v>Bermed in McMurdo - SPOTSA on UNL flatrack - overland shipment preferred due to complexities of air transport certification - can be laid on side once drained</v>
      </c>
      <c r="AK11" s="147" t="str">
        <v/>
      </c>
    </row>
    <row r="12" spans="1:40" ht="47.25">
      <c r="A12" s="25">
        <v>1.2</v>
      </c>
      <c r="B12" s="48" t="str">
        <v/>
      </c>
      <c r="C12" s="3" t="str">
        <v>HPU 1</v>
      </c>
      <c r="D12" s="3" t="str">
        <v>HPU 1 (University of Nebraska - Lincoln asset) - 40' container housing heating plant on ISO sled</v>
      </c>
      <c r="E12" s="23">
        <v>480</v>
      </c>
      <c r="F12" s="23">
        <v>96</v>
      </c>
      <c r="G12" s="23">
        <v>102</v>
      </c>
      <c r="H12" s="23">
        <v>1</v>
      </c>
      <c r="I12" s="4">
        <v>2720</v>
      </c>
      <c r="J12" s="4">
        <v>28000</v>
      </c>
      <c r="K12" s="4">
        <v>28000</v>
      </c>
      <c r="L12" s="4" t="str">
        <v>actual</v>
      </c>
      <c r="M12" s="170" t="str">
        <v/>
      </c>
      <c r="N12" s="163" t="str">
        <v xml:space="preserve"> U. Wisc. Madison</v>
      </c>
      <c r="O12" s="156" t="str">
        <v/>
      </c>
      <c r="P12" s="151" t="str">
        <v>In McMurdo</v>
      </c>
      <c r="Q12" s="169" t="str">
        <v/>
      </c>
      <c r="R12" s="151" t="str">
        <v/>
      </c>
      <c r="S12" s="153" t="str">
        <v>In McMurdo</v>
      </c>
      <c r="T12" s="153" t="str">
        <v>-</v>
      </c>
      <c r="U12" s="153" t="str">
        <v>-</v>
      </c>
      <c r="V12" s="155" t="str">
        <v>In McMurdo</v>
      </c>
      <c r="W12" s="155" t="str">
        <v>-</v>
      </c>
      <c r="X12" s="155" t="str">
        <v>-</v>
      </c>
      <c r="Y12" s="92" t="str">
        <v>In McMurdo</v>
      </c>
      <c r="Z12" s="157" t="str">
        <v/>
      </c>
      <c r="AA12" s="147" t="str">
        <v>SPoT</v>
      </c>
      <c r="AB12" s="156">
        <v>45292</v>
      </c>
      <c r="AC12" s="147" t="str">
        <v>Yes</v>
      </c>
      <c r="AD12" s="147" t="str">
        <v>In McMurdo</v>
      </c>
      <c r="AE12" s="147" t="str">
        <v>FY24 intra</v>
      </c>
      <c r="AF12" s="147" t="str">
        <v>D. Gibson</v>
      </c>
      <c r="AG12" s="156">
        <v>44477</v>
      </c>
      <c r="AH12" s="147" t="str">
        <v>I. McEwen</v>
      </c>
      <c r="AI12" s="156">
        <v>44477</v>
      </c>
      <c r="AJ12" s="147" t="str">
        <v xml:space="preserve">HPU 1 integration with Rodwell system required before drill season on it's own sled which will require evaluation and repair - Stored at SPOTSA </v>
      </c>
      <c r="AK12" s="147" t="str">
        <v/>
      </c>
    </row>
    <row r="13" spans="1:40" s="95" customFormat="1" ht="31.5" hidden="1" customHeight="1" thickBot="1">
      <c r="A13" s="53" t="str">
        <v/>
      </c>
      <c r="B13" s="53" t="str">
        <v/>
      </c>
      <c r="C13" s="54" t="str">
        <v>McMurdo totals:</v>
      </c>
      <c r="D13" s="55" t="str">
        <v/>
      </c>
      <c r="E13" s="44" t="str">
        <v/>
      </c>
      <c r="F13" s="44" t="str">
        <v/>
      </c>
      <c r="G13" s="44" t="str">
        <v>TEU=&gt;</v>
      </c>
      <c r="H13" s="56">
        <v>10.464415193160601</v>
      </c>
      <c r="I13" s="57">
        <v>9962.1232638888905</v>
      </c>
      <c r="J13" s="57" t="str">
        <v/>
      </c>
      <c r="K13" s="44">
        <v>121001</v>
      </c>
      <c r="L13" s="44" t="str">
        <v/>
      </c>
      <c r="M13" s="44" t="str">
        <v/>
      </c>
      <c r="N13" s="58" t="str">
        <v/>
      </c>
      <c r="O13" s="77" t="str">
        <v/>
      </c>
      <c r="P13" s="59" t="str">
        <v/>
      </c>
      <c r="Q13" s="77" t="str">
        <v/>
      </c>
      <c r="R13" s="60" t="str">
        <v/>
      </c>
      <c r="S13" s="59" t="str">
        <v/>
      </c>
      <c r="T13" s="60" t="str">
        <v/>
      </c>
      <c r="U13" s="60" t="str">
        <v/>
      </c>
      <c r="V13" s="59" t="str">
        <v/>
      </c>
      <c r="W13" s="60" t="str">
        <v/>
      </c>
      <c r="X13" s="60" t="str">
        <v/>
      </c>
      <c r="Y13" s="77" t="str">
        <v/>
      </c>
      <c r="Z13" s="60" t="str">
        <v/>
      </c>
      <c r="AA13" s="60" t="str">
        <v/>
      </c>
      <c r="AB13" s="77" t="str">
        <v/>
      </c>
      <c r="AC13" s="59" t="str">
        <v/>
      </c>
      <c r="AD13" s="77" t="str">
        <v/>
      </c>
      <c r="AE13" s="59" t="str">
        <v/>
      </c>
      <c r="AF13" s="59" t="str">
        <v/>
      </c>
      <c r="AG13" s="59" t="str">
        <v/>
      </c>
      <c r="AH13" s="59" t="str">
        <v/>
      </c>
      <c r="AI13" s="59" t="str">
        <v/>
      </c>
      <c r="AJ13" s="59" t="str">
        <v/>
      </c>
      <c r="AK13" s="59" t="str">
        <v/>
      </c>
      <c r="AL13" s="11"/>
      <c r="AM13" s="11"/>
      <c r="AN13" s="11"/>
    </row>
    <row r="14" spans="1:40" ht="63" hidden="1">
      <c r="A14" s="24">
        <v>1.2</v>
      </c>
      <c r="B14" s="50" t="str">
        <v/>
      </c>
      <c r="C14" s="17" t="str">
        <v>Container Ski Stack (comprised of 5 sleds) -  currently staged in Pt. Hueneme</v>
      </c>
      <c r="D14" s="17" t="str">
        <v>Five sets of aluminum skis for 20' containers - stacked. Aluminum skis for drill containers. Required onsite for local movement of Gens and PDM.</v>
      </c>
      <c r="E14" s="22">
        <v>240</v>
      </c>
      <c r="F14" s="22">
        <v>96</v>
      </c>
      <c r="G14" s="22">
        <v>96</v>
      </c>
      <c r="H14" s="22">
        <v>1</v>
      </c>
      <c r="I14" s="22">
        <v>1280</v>
      </c>
      <c r="J14" s="22">
        <v>4255</v>
      </c>
      <c r="K14" s="4">
        <v>4255</v>
      </c>
      <c r="L14" s="22" t="str">
        <v>actual</v>
      </c>
      <c r="M14" s="22" t="str">
        <v/>
      </c>
      <c r="N14" s="24" t="str">
        <v xml:space="preserve"> U. Wisc. Madison</v>
      </c>
      <c r="O14" s="100" t="str">
        <v/>
      </c>
      <c r="P14" s="151" t="str">
        <v>Already at PTH</v>
      </c>
      <c r="Q14" s="98">
        <v>44211</v>
      </c>
      <c r="R14" s="151" t="str">
        <v>Truck</v>
      </c>
      <c r="S14" s="152" t="str">
        <v>PTH - MCM</v>
      </c>
      <c r="T14" s="12" t="str">
        <v/>
      </c>
      <c r="U14" s="153" t="str">
        <v>USAP Vessel</v>
      </c>
      <c r="V14" s="154" t="str">
        <v>USAP Vessel</v>
      </c>
      <c r="W14" s="155" t="str">
        <v>-</v>
      </c>
      <c r="X14" s="155" t="str">
        <v>-</v>
      </c>
      <c r="Y14" s="104">
        <v>44598</v>
      </c>
      <c r="Z14" s="157" t="str">
        <v/>
      </c>
      <c r="AA14" s="163" t="str">
        <v>LC-130/SPoT</v>
      </c>
      <c r="AB14" s="156">
        <v>44910</v>
      </c>
      <c r="AC14" s="147" t="str">
        <v>No*</v>
      </c>
      <c r="AD14" s="147" t="str">
        <v>FY22 inter</v>
      </c>
      <c r="AE14" s="147" t="str">
        <v>FY23 intra</v>
      </c>
      <c r="AF14" s="147" t="str">
        <v>D. Gibson</v>
      </c>
      <c r="AG14" s="147">
        <v>44477</v>
      </c>
      <c r="AH14" s="147" t="str">
        <v>I. McEwen</v>
      </c>
      <c r="AI14" s="147">
        <v>44477</v>
      </c>
      <c r="AJ14" s="147" t="str">
        <v>*While this shipment is not on the critical path additional ASC crane support will be required to overcome delayed arrival or sleds furnished from the South Pole inventory</v>
      </c>
      <c r="AK14" s="147" t="str">
        <v/>
      </c>
    </row>
    <row r="15" spans="1:40" ht="47.25">
      <c r="A15" s="10">
        <v>1.2</v>
      </c>
      <c r="B15" s="50" t="str">
        <v/>
      </c>
      <c r="C15" s="14" t="str">
        <v>Generator Intake Hood - currently staged in Pt. Hueneme</v>
      </c>
      <c r="D15" s="14" t="str">
        <v>Light weight large volume sheet metal stacks for generator ventilation</v>
      </c>
      <c r="E15" s="4">
        <v>174</v>
      </c>
      <c r="F15" s="4">
        <v>53</v>
      </c>
      <c r="G15" s="4">
        <v>96</v>
      </c>
      <c r="H15" s="4">
        <v>3</v>
      </c>
      <c r="I15" s="22">
        <v>1537</v>
      </c>
      <c r="J15" s="22">
        <v>586.66666666666663</v>
      </c>
      <c r="K15" s="4">
        <v>1760</v>
      </c>
      <c r="L15" s="22" t="str">
        <v>actual</v>
      </c>
      <c r="M15" s="168" t="str">
        <v/>
      </c>
      <c r="N15" s="163" t="str">
        <v xml:space="preserve"> U. Wisc. Madison</v>
      </c>
      <c r="O15" s="156" t="str">
        <v/>
      </c>
      <c r="P15" s="151" t="str">
        <v>Already at PTH</v>
      </c>
      <c r="Q15" s="98">
        <v>44159</v>
      </c>
      <c r="R15" s="151" t="str">
        <v>Truck</v>
      </c>
      <c r="S15" s="152" t="str">
        <v>PTH - MCM</v>
      </c>
      <c r="T15" s="12" t="str">
        <v/>
      </c>
      <c r="U15" s="153" t="str">
        <v>USAP Vessel</v>
      </c>
      <c r="V15" s="154" t="str">
        <v>USAP Vessel</v>
      </c>
      <c r="W15" s="155" t="str">
        <v>-</v>
      </c>
      <c r="X15" s="155" t="str">
        <v>-</v>
      </c>
      <c r="Y15" s="104">
        <v>44963</v>
      </c>
      <c r="Z15" s="157" t="str">
        <v/>
      </c>
      <c r="AA15" s="147" t="str">
        <v>LC-130/SPoT</v>
      </c>
      <c r="AB15" s="156">
        <v>45292</v>
      </c>
      <c r="AC15" s="147" t="str">
        <v>Yes</v>
      </c>
      <c r="AD15" s="147" t="str">
        <v>FY23 inter</v>
      </c>
      <c r="AE15" s="147" t="str">
        <v>FY24 intra</v>
      </c>
      <c r="AF15" s="61" t="str">
        <v>D. Gibson</v>
      </c>
      <c r="AG15" s="322">
        <v>44477</v>
      </c>
      <c r="AH15" s="61" t="str">
        <v>I. McEwen</v>
      </c>
      <c r="AI15" s="322">
        <v>44477</v>
      </c>
      <c r="AJ15" s="147" t="str">
        <v/>
      </c>
      <c r="AK15" s="147" t="str">
        <v/>
      </c>
    </row>
    <row r="16" spans="1:40" ht="47.25">
      <c r="A16" s="10">
        <v>1.2</v>
      </c>
      <c r="B16" s="50" t="str">
        <v/>
      </c>
      <c r="C16" s="14" t="str">
        <v>Generator Discharge Hoods - currently staged in Pt. Hueneme</v>
      </c>
      <c r="D16" s="14" t="str">
        <v>Light weight large volume sheet metal stacks for generator ventilation</v>
      </c>
      <c r="E16" s="4">
        <v>108</v>
      </c>
      <c r="F16" s="4">
        <v>53</v>
      </c>
      <c r="G16" s="4">
        <v>60</v>
      </c>
      <c r="H16" s="4">
        <v>2</v>
      </c>
      <c r="I16" s="22">
        <v>397.5</v>
      </c>
      <c r="J16" s="22">
        <v>1210</v>
      </c>
      <c r="K16" s="4">
        <v>2420</v>
      </c>
      <c r="L16" s="22" t="str">
        <v>actual</v>
      </c>
      <c r="M16" s="168" t="str">
        <v/>
      </c>
      <c r="N16" s="163" t="str">
        <v xml:space="preserve"> U. Wisc. Madison</v>
      </c>
      <c r="O16" s="156" t="str">
        <v/>
      </c>
      <c r="P16" s="151" t="str">
        <v>Already at PTH</v>
      </c>
      <c r="Q16" s="98">
        <v>44159</v>
      </c>
      <c r="R16" s="151" t="str">
        <v>Truck</v>
      </c>
      <c r="S16" s="152" t="str">
        <v>PTH - MCM</v>
      </c>
      <c r="T16" s="12" t="str">
        <v/>
      </c>
      <c r="U16" s="153" t="str">
        <v>USAP Vessel</v>
      </c>
      <c r="V16" s="154" t="str">
        <v>USAP Vessel</v>
      </c>
      <c r="W16" s="155" t="str">
        <v>-</v>
      </c>
      <c r="X16" s="155" t="str">
        <v>-</v>
      </c>
      <c r="Y16" s="104">
        <v>44963</v>
      </c>
      <c r="Z16" s="157" t="str">
        <v/>
      </c>
      <c r="AA16" s="147" t="str">
        <v>LC-130/SPoT</v>
      </c>
      <c r="AB16" s="156">
        <v>45292</v>
      </c>
      <c r="AC16" s="147" t="str">
        <v>Yes</v>
      </c>
      <c r="AD16" s="147" t="str">
        <v>FY23 inter</v>
      </c>
      <c r="AE16" s="147" t="str">
        <v>FY24 intra</v>
      </c>
      <c r="AF16" s="61" t="str">
        <v>D. Gibson</v>
      </c>
      <c r="AG16" s="322">
        <v>44477</v>
      </c>
      <c r="AH16" s="61" t="str">
        <v>I. McEwen</v>
      </c>
      <c r="AI16" s="322">
        <v>44477</v>
      </c>
      <c r="AJ16" s="147" t="str">
        <v/>
      </c>
      <c r="AK16" s="147" t="str">
        <v/>
      </c>
    </row>
    <row r="17" spans="1:40" ht="34.35" customHeight="1">
      <c r="A17" s="10">
        <v>1.2</v>
      </c>
      <c r="B17" s="50" t="str">
        <v/>
      </c>
      <c r="C17" s="17" t="str">
        <v>Drill Hose  - currently staged in Pt. Hueneme</v>
      </c>
      <c r="D17" s="14" t="str">
        <v>Drill hose - 9 Spools - 348 cf / 3532 lbs each - Shipped from Italy</v>
      </c>
      <c r="E17" s="4">
        <v>92</v>
      </c>
      <c r="F17" s="4">
        <v>92</v>
      </c>
      <c r="G17" s="4">
        <v>70.5</v>
      </c>
      <c r="H17" s="4">
        <v>9</v>
      </c>
      <c r="I17" s="22">
        <v>3107.875</v>
      </c>
      <c r="J17" s="22">
        <v>3531.5555555555557</v>
      </c>
      <c r="K17" s="4">
        <v>31784</v>
      </c>
      <c r="L17" s="22" t="str">
        <v>actual</v>
      </c>
      <c r="M17" s="168" t="str">
        <v/>
      </c>
      <c r="N17" s="163" t="str">
        <v xml:space="preserve"> U. Wisc. Madison</v>
      </c>
      <c r="O17" s="156" t="str">
        <v/>
      </c>
      <c r="P17" s="151" t="str">
        <v>Already at PTH</v>
      </c>
      <c r="Q17" s="98">
        <v>44058</v>
      </c>
      <c r="R17" s="151" t="str">
        <v>Truck</v>
      </c>
      <c r="S17" s="152" t="str">
        <v>PTH - MCM</v>
      </c>
      <c r="T17" s="12" t="str">
        <v/>
      </c>
      <c r="U17" s="153" t="str">
        <v>USAP Vessel</v>
      </c>
      <c r="V17" s="154" t="str">
        <v>USAP Vessel</v>
      </c>
      <c r="W17" s="155" t="str">
        <v>-</v>
      </c>
      <c r="X17" s="155" t="str">
        <v>-</v>
      </c>
      <c r="Y17" s="104">
        <v>44963</v>
      </c>
      <c r="Z17" s="157" t="str">
        <v/>
      </c>
      <c r="AA17" s="163" t="str">
        <v>LC-130/SPoT</v>
      </c>
      <c r="AB17" s="156">
        <v>45292</v>
      </c>
      <c r="AC17" s="147" t="str">
        <v>Yes</v>
      </c>
      <c r="AD17" s="147" t="str">
        <v>FY23 inter</v>
      </c>
      <c r="AE17" s="147" t="str">
        <v>FY24 intra</v>
      </c>
      <c r="AF17" s="61" t="str">
        <v>D. Gibson</v>
      </c>
      <c r="AG17" s="322">
        <v>44477</v>
      </c>
      <c r="AH17" s="61" t="str">
        <v>I. McEwen</v>
      </c>
      <c r="AI17" s="322">
        <v>44477</v>
      </c>
      <c r="AJ17" s="147" t="str">
        <v>Hose to be installed on Main Supply Hose Reel upon arrival at Pole</v>
      </c>
      <c r="AK17" s="147" t="str">
        <v/>
      </c>
    </row>
    <row r="18" spans="1:40" ht="34.35" customHeight="1">
      <c r="A18" s="10">
        <v>1.2</v>
      </c>
      <c r="B18" s="50" t="str">
        <v/>
      </c>
      <c r="C18" s="17" t="str">
        <v>Drill Hose  - currently staged in Pt. Hueneme</v>
      </c>
      <c r="D18" s="14" t="str">
        <v>Drill hose - 3 Spools - 348 cf / 5001 lbs each - Shipped from PSL</v>
      </c>
      <c r="E18" s="4">
        <v>92</v>
      </c>
      <c r="F18" s="4">
        <v>92</v>
      </c>
      <c r="G18" s="4">
        <v>70.5</v>
      </c>
      <c r="H18" s="4">
        <v>3</v>
      </c>
      <c r="I18" s="22">
        <v>1035.9583333333335</v>
      </c>
      <c r="J18" s="22">
        <v>5001</v>
      </c>
      <c r="K18" s="4">
        <v>15003</v>
      </c>
      <c r="L18" s="22" t="str">
        <v>actual</v>
      </c>
      <c r="M18" s="168" t="str">
        <v/>
      </c>
      <c r="N18" s="163" t="str">
        <v xml:space="preserve"> U. Wisc. Madison</v>
      </c>
      <c r="O18" s="156" t="str">
        <v/>
      </c>
      <c r="P18" s="151" t="str">
        <v>Already at PTH</v>
      </c>
      <c r="Q18" s="98">
        <v>44211</v>
      </c>
      <c r="R18" s="151" t="str">
        <v>Truck</v>
      </c>
      <c r="S18" s="152" t="str">
        <v>PTH - MCM</v>
      </c>
      <c r="T18" s="12" t="str">
        <v/>
      </c>
      <c r="U18" s="153" t="str">
        <v>USAP Vessel</v>
      </c>
      <c r="V18" s="154" t="str">
        <v>USAP Vessel</v>
      </c>
      <c r="W18" s="155" t="str">
        <v>-</v>
      </c>
      <c r="X18" s="155" t="str">
        <v>-</v>
      </c>
      <c r="Y18" s="104">
        <v>44963</v>
      </c>
      <c r="Z18" s="157" t="str">
        <v/>
      </c>
      <c r="AA18" s="163" t="str">
        <v>LC-130/SPoT</v>
      </c>
      <c r="AB18" s="156">
        <v>45292</v>
      </c>
      <c r="AC18" s="147" t="str">
        <v>Yes</v>
      </c>
      <c r="AD18" s="147" t="str">
        <v>FY23 inter</v>
      </c>
      <c r="AE18" s="147" t="str">
        <v>FY24 intra</v>
      </c>
      <c r="AF18" s="61" t="str">
        <v>D. Gibson</v>
      </c>
      <c r="AG18" s="322">
        <v>44477</v>
      </c>
      <c r="AH18" s="61" t="str">
        <v>I. McEwen</v>
      </c>
      <c r="AI18" s="322">
        <v>44477</v>
      </c>
      <c r="AJ18" s="147" t="str">
        <v>Hose to be installed on Main Supply Hose Reel upon arrival at Pole</v>
      </c>
      <c r="AK18" s="147" t="str">
        <v/>
      </c>
    </row>
    <row r="19" spans="1:40" s="95" customFormat="1" ht="53.1" hidden="1" customHeight="1" thickBot="1">
      <c r="A19" s="53" t="str">
        <v/>
      </c>
      <c r="B19" s="53" t="str">
        <v/>
      </c>
      <c r="C19" s="54" t="str">
        <v>Pt. Hueneme totals:</v>
      </c>
      <c r="D19" s="62" t="str">
        <v/>
      </c>
      <c r="E19" s="63" t="str">
        <v/>
      </c>
      <c r="F19" s="64" t="str">
        <v/>
      </c>
      <c r="G19" s="44" t="str">
        <v>TEU=&gt;</v>
      </c>
      <c r="H19" s="63">
        <v>7.7293417366946793</v>
      </c>
      <c r="I19" s="57">
        <v>7358.3333333333339</v>
      </c>
      <c r="J19" s="57" t="str">
        <v/>
      </c>
      <c r="K19" s="58">
        <v>55222</v>
      </c>
      <c r="L19" s="58" t="str">
        <v/>
      </c>
      <c r="M19" s="58" t="str">
        <v/>
      </c>
      <c r="N19" s="58" t="str">
        <v/>
      </c>
      <c r="O19" s="77" t="str">
        <v/>
      </c>
      <c r="P19" s="59" t="str">
        <v/>
      </c>
      <c r="Q19" s="77" t="str">
        <v/>
      </c>
      <c r="R19" s="60" t="str">
        <v/>
      </c>
      <c r="S19" s="59" t="str">
        <v/>
      </c>
      <c r="T19" s="60" t="str">
        <v/>
      </c>
      <c r="U19" s="60" t="str">
        <v/>
      </c>
      <c r="V19" s="59" t="str">
        <v/>
      </c>
      <c r="W19" s="60" t="str">
        <v/>
      </c>
      <c r="X19" s="60" t="str">
        <v/>
      </c>
      <c r="Y19" s="77" t="str">
        <v/>
      </c>
      <c r="Z19" s="60" t="str">
        <v/>
      </c>
      <c r="AA19" s="60" t="str">
        <v/>
      </c>
      <c r="AB19" s="77" t="str">
        <v/>
      </c>
      <c r="AC19" s="59" t="str">
        <v/>
      </c>
      <c r="AD19" s="77" t="str">
        <v/>
      </c>
      <c r="AE19" s="59" t="str">
        <v/>
      </c>
      <c r="AF19" s="59" t="str">
        <v/>
      </c>
      <c r="AG19" s="59" t="str">
        <v/>
      </c>
      <c r="AH19" s="59" t="str">
        <v/>
      </c>
      <c r="AI19" s="59" t="str">
        <v/>
      </c>
      <c r="AJ19" s="59" t="str">
        <v/>
      </c>
      <c r="AK19" s="59" t="str">
        <v/>
      </c>
      <c r="AL19" s="11"/>
      <c r="AM19" s="11"/>
      <c r="AN19" s="11"/>
    </row>
    <row r="20" spans="1:40" ht="39.75" hidden="1" customHeight="1" thickTop="1">
      <c r="A20" s="24">
        <v>1.2</v>
      </c>
      <c r="B20" s="50" t="str">
        <v/>
      </c>
      <c r="C20" s="17" t="str">
        <v>8' Refit Container</v>
      </c>
      <c r="D20" s="17" t="str">
        <v>Priority refit materials including tools, flowmeter assemblies, motor drive installation kits, hardware, fittings, sensors, &amp; consumables</v>
      </c>
      <c r="E20" s="22">
        <v>96</v>
      </c>
      <c r="F20" s="22">
        <v>86</v>
      </c>
      <c r="G20" s="22">
        <v>96</v>
      </c>
      <c r="H20" s="22">
        <v>1</v>
      </c>
      <c r="I20" s="22">
        <v>458.66666666666669</v>
      </c>
      <c r="J20" s="22">
        <v>5600</v>
      </c>
      <c r="K20" s="4">
        <v>5600</v>
      </c>
      <c r="L20" s="158" t="str">
        <v>estimated</v>
      </c>
      <c r="M20" s="158" t="str">
        <v/>
      </c>
      <c r="N20" s="157" t="str">
        <v xml:space="preserve"> U. Wisc. Madison</v>
      </c>
      <c r="O20" s="162" t="str">
        <v/>
      </c>
      <c r="P20" s="160" t="str">
        <v>UWM - PTH</v>
      </c>
      <c r="Q20" s="169">
        <v>44515</v>
      </c>
      <c r="R20" s="151" t="str">
        <v xml:space="preserve"> Truck</v>
      </c>
      <c r="S20" s="152" t="str">
        <v>PTH - MCM</v>
      </c>
      <c r="T20" s="161" t="str">
        <v/>
      </c>
      <c r="U20" s="47" t="str">
        <v>USAP Vessel</v>
      </c>
      <c r="V20" s="154" t="str">
        <v>USAP Vessel</v>
      </c>
      <c r="W20" s="155" t="str">
        <v/>
      </c>
      <c r="X20" s="155" t="str">
        <v>-</v>
      </c>
      <c r="Y20" s="104">
        <v>44598</v>
      </c>
      <c r="Z20" s="157" t="str">
        <v/>
      </c>
      <c r="AA20" s="147" t="str">
        <v>LC-130</v>
      </c>
      <c r="AB20" s="156">
        <v>44880</v>
      </c>
      <c r="AC20" s="147" t="str">
        <v>Yes</v>
      </c>
      <c r="AD20" s="147" t="str">
        <v>FY22 inter</v>
      </c>
      <c r="AE20" s="147" t="str">
        <v>FY23 intra</v>
      </c>
      <c r="AF20" s="61" t="str">
        <v>D. Gibson</v>
      </c>
      <c r="AG20" s="147">
        <v>44477</v>
      </c>
      <c r="AH20" s="61" t="str">
        <v>I. McEwen</v>
      </c>
      <c r="AI20" s="61">
        <v>44477</v>
      </c>
      <c r="AJ20" s="147" t="str">
        <v>8' container moves with contents by LC130 or is broken down for movement by Basler</v>
      </c>
      <c r="AK20" s="61" t="str">
        <v/>
      </c>
    </row>
    <row r="21" spans="1:40" ht="47.25" hidden="1" customHeight="1">
      <c r="A21" s="24">
        <v>1.2</v>
      </c>
      <c r="B21" s="50" t="str">
        <v/>
      </c>
      <c r="C21" s="17" t="str">
        <v>20' Refit Container A</v>
      </c>
      <c r="D21" s="17" t="str">
        <v>Refit materials incl. submersible pumps, hardware, filtration components, fall arrest towers, tools, &amp; hose crimper</v>
      </c>
      <c r="E21" s="22">
        <v>240</v>
      </c>
      <c r="F21" s="22">
        <v>96</v>
      </c>
      <c r="G21" s="22">
        <v>102</v>
      </c>
      <c r="H21" s="22">
        <v>1</v>
      </c>
      <c r="I21" s="22">
        <v>1360</v>
      </c>
      <c r="J21" s="22">
        <v>17500</v>
      </c>
      <c r="K21" s="4">
        <v>17500</v>
      </c>
      <c r="L21" s="158" t="str">
        <v>estimated</v>
      </c>
      <c r="M21" s="158" t="str">
        <v/>
      </c>
      <c r="N21" s="157" t="str">
        <v xml:space="preserve"> U. Wisc. Madison</v>
      </c>
      <c r="O21" s="162" t="str">
        <v/>
      </c>
      <c r="P21" s="160" t="str">
        <v>UWM - PTH</v>
      </c>
      <c r="Q21" s="169">
        <v>44515</v>
      </c>
      <c r="R21" s="151" t="str">
        <v xml:space="preserve"> Truck</v>
      </c>
      <c r="S21" s="152" t="str">
        <v>PTH - MCM</v>
      </c>
      <c r="T21" s="161" t="str">
        <v/>
      </c>
      <c r="U21" s="47" t="str">
        <v>USAP Vessel</v>
      </c>
      <c r="V21" s="154" t="str">
        <v>USAP Vessel</v>
      </c>
      <c r="W21" s="155" t="str">
        <v/>
      </c>
      <c r="X21" s="155" t="str">
        <v>-</v>
      </c>
      <c r="Y21" s="104">
        <v>44598</v>
      </c>
      <c r="Z21" s="157" t="str">
        <v/>
      </c>
      <c r="AA21" s="147" t="str">
        <v>LC-130/SPoT</v>
      </c>
      <c r="AB21" s="156">
        <v>44896</v>
      </c>
      <c r="AC21" s="147" t="str">
        <v>Yes</v>
      </c>
      <c r="AD21" s="147" t="str">
        <v>FY22 inter</v>
      </c>
      <c r="AE21" s="147" t="str">
        <v>FY23 intra</v>
      </c>
      <c r="AF21" s="147" t="str">
        <v>D. Gibson</v>
      </c>
      <c r="AG21" s="147">
        <v>44477</v>
      </c>
      <c r="AH21" s="147" t="str">
        <v>I. McEwen</v>
      </c>
      <c r="AI21" s="147">
        <v>44477</v>
      </c>
      <c r="AJ21" s="147" t="str">
        <v>For air shipment container contents will need to be unloaded and palletized</v>
      </c>
      <c r="AK21" s="147" t="str">
        <v/>
      </c>
    </row>
    <row r="22" spans="1:40" ht="47.25" hidden="1">
      <c r="A22" s="24">
        <v>1.2</v>
      </c>
      <c r="B22" s="50" t="str">
        <v/>
      </c>
      <c r="C22" s="17" t="str">
        <v>20' Refit Container B</v>
      </c>
      <c r="D22" s="17" t="str">
        <v>Bulky materials incl. cable trays, vertical turbine pumps, vertical turbine pump motors, ladders, water tank doghouse/railing materials, 287 forks, generator parts, TU20 shaft, &amp; drill weight stack</v>
      </c>
      <c r="E22" s="22">
        <v>240</v>
      </c>
      <c r="F22" s="22">
        <v>96</v>
      </c>
      <c r="G22" s="22">
        <v>102</v>
      </c>
      <c r="H22" s="22">
        <v>1</v>
      </c>
      <c r="I22" s="22">
        <v>1360</v>
      </c>
      <c r="J22" s="22">
        <v>15500</v>
      </c>
      <c r="K22" s="4">
        <v>15500</v>
      </c>
      <c r="L22" s="22" t="str">
        <v>estimated</v>
      </c>
      <c r="M22" s="158" t="str">
        <v/>
      </c>
      <c r="N22" s="157" t="str">
        <v xml:space="preserve"> U. Wisc. Madison</v>
      </c>
      <c r="O22" s="162" t="str">
        <v/>
      </c>
      <c r="P22" s="160" t="str">
        <v>UWM - PTH</v>
      </c>
      <c r="Q22" s="169">
        <v>44515</v>
      </c>
      <c r="R22" s="151" t="str">
        <v>Truck</v>
      </c>
      <c r="S22" s="152" t="str">
        <v>PTH - MCM</v>
      </c>
      <c r="T22" s="153" t="str">
        <v/>
      </c>
      <c r="U22" s="47" t="str">
        <v>USAP Vessel</v>
      </c>
      <c r="V22" s="154" t="str">
        <v>USAP Vessel</v>
      </c>
      <c r="W22" s="155" t="str">
        <v/>
      </c>
      <c r="X22" s="155" t="str">
        <v>-</v>
      </c>
      <c r="Y22" s="104">
        <v>44598</v>
      </c>
      <c r="Z22" s="157" t="str">
        <v/>
      </c>
      <c r="AA22" s="147" t="str">
        <v>LC-130/SPoT</v>
      </c>
      <c r="AB22" s="156">
        <v>44910</v>
      </c>
      <c r="AC22" s="147" t="str">
        <v>Yes</v>
      </c>
      <c r="AD22" s="147" t="str">
        <v>FY22 inter</v>
      </c>
      <c r="AE22" s="147" t="str">
        <v>FY23 intra</v>
      </c>
      <c r="AF22" s="147" t="str">
        <v>D. Gibson</v>
      </c>
      <c r="AG22" s="147">
        <v>44477</v>
      </c>
      <c r="AH22" s="147" t="str">
        <v>I. McEwen</v>
      </c>
      <c r="AI22" s="147">
        <v>44477</v>
      </c>
      <c r="AJ22" s="147" t="str">
        <v>For air shipment container contents will need to be unloaded and palletized</v>
      </c>
      <c r="AK22" s="147" t="str">
        <v/>
      </c>
    </row>
    <row r="23" spans="1:40" ht="79.5" hidden="1" customHeight="1">
      <c r="A23" s="24">
        <v>1.2</v>
      </c>
      <c r="B23" s="50" t="str">
        <v/>
      </c>
      <c r="C23" s="17" t="str">
        <v>ARA Trailer</v>
      </c>
      <c r="D23" s="1" t="str">
        <v>Enclosed trailer on skis housing 35kw generator</v>
      </c>
      <c r="E23" s="158">
        <v>192</v>
      </c>
      <c r="F23" s="158">
        <v>96</v>
      </c>
      <c r="G23" s="158">
        <v>88</v>
      </c>
      <c r="H23" s="22">
        <v>1</v>
      </c>
      <c r="I23" s="22">
        <v>938.66666666666663</v>
      </c>
      <c r="J23" s="22">
        <v>4860</v>
      </c>
      <c r="K23" s="4">
        <v>4860</v>
      </c>
      <c r="L23" s="22" t="str">
        <v>actual</v>
      </c>
      <c r="M23" s="22" t="str">
        <v>FLAMMABLE liquid power engine</v>
      </c>
      <c r="N23" s="24" t="str">
        <v xml:space="preserve"> U. Wisc. Madison</v>
      </c>
      <c r="O23" s="100" t="str">
        <v/>
      </c>
      <c r="P23" s="160" t="str">
        <v>UWM - PTH</v>
      </c>
      <c r="Q23" s="169">
        <v>44515</v>
      </c>
      <c r="R23" s="151" t="str">
        <v xml:space="preserve"> Truck</v>
      </c>
      <c r="S23" s="152" t="str">
        <v>PTH - MCM</v>
      </c>
      <c r="T23" s="161" t="str">
        <v/>
      </c>
      <c r="U23" s="153" t="str">
        <v>USAP Vessel</v>
      </c>
      <c r="V23" s="154" t="str">
        <v>USAP Vessel</v>
      </c>
      <c r="W23" s="155" t="str">
        <v/>
      </c>
      <c r="X23" s="155" t="str">
        <v>-</v>
      </c>
      <c r="Y23" s="104">
        <v>44598</v>
      </c>
      <c r="Z23" s="157" t="str">
        <v/>
      </c>
      <c r="AA23" s="147" t="str">
        <v>LC-130/SPoT</v>
      </c>
      <c r="AB23" s="156">
        <v>44910</v>
      </c>
      <c r="AC23" s="147" t="str">
        <v>Yes*</v>
      </c>
      <c r="AD23" s="147" t="str">
        <v>FY22 inter</v>
      </c>
      <c r="AE23" s="147" t="str">
        <v>FY23 intra</v>
      </c>
      <c r="AF23" s="61" t="str">
        <v>D. Gibson</v>
      </c>
      <c r="AG23" s="147">
        <v>44477</v>
      </c>
      <c r="AH23" s="61" t="str">
        <v>I. McEwen</v>
      </c>
      <c r="AI23" s="61">
        <v>44477</v>
      </c>
      <c r="AJ23" s="147" t="str">
        <v>*If this shipment is delayed 480 volt power generation support will be required in FW YR 1 by the contractor. Aside from the CRREL generator (far larger than required with high fuel burn rate) the capacity does not currently exist at the Pole.</v>
      </c>
      <c r="AK23" s="61" t="str">
        <v/>
      </c>
    </row>
    <row r="24" spans="1:40" ht="36.75" hidden="1" customHeight="1">
      <c r="A24" s="24">
        <v>1.2</v>
      </c>
      <c r="B24" s="50" t="str">
        <v/>
      </c>
      <c r="C24" s="17" t="str">
        <v>Return Water Cable Reel (RWCR)</v>
      </c>
      <c r="D24" s="17" t="str">
        <v>Smaller reel - can fit in 20' container. Required onsite in FY23 for final integration and pre-drill activites</v>
      </c>
      <c r="E24" s="158">
        <v>112</v>
      </c>
      <c r="F24" s="158">
        <v>80</v>
      </c>
      <c r="G24" s="158">
        <v>80</v>
      </c>
      <c r="H24" s="22">
        <v>1</v>
      </c>
      <c r="I24" s="22">
        <v>414.81481481481484</v>
      </c>
      <c r="J24" s="22">
        <v>4000</v>
      </c>
      <c r="K24" s="4">
        <v>4000</v>
      </c>
      <c r="L24" s="158" t="str">
        <v>actual</v>
      </c>
      <c r="M24" s="158" t="str">
        <v/>
      </c>
      <c r="N24" s="157" t="str">
        <v xml:space="preserve"> U. Wisc. Madison</v>
      </c>
      <c r="O24" s="162" t="str">
        <v/>
      </c>
      <c r="P24" s="160" t="str">
        <v>UWM - PTH</v>
      </c>
      <c r="Q24" s="169">
        <v>44515</v>
      </c>
      <c r="R24" s="151" t="str">
        <v xml:space="preserve"> Truck</v>
      </c>
      <c r="S24" s="152" t="str">
        <v>PTH - MCM</v>
      </c>
      <c r="T24" s="161" t="str">
        <v/>
      </c>
      <c r="U24" s="47" t="str">
        <v>USAP Vessel</v>
      </c>
      <c r="V24" s="154" t="str">
        <v>USAP Vessel</v>
      </c>
      <c r="W24" s="155" t="str">
        <v/>
      </c>
      <c r="X24" s="155" t="str">
        <v>-</v>
      </c>
      <c r="Y24" s="104">
        <v>44598</v>
      </c>
      <c r="Z24" s="157" t="str">
        <v/>
      </c>
      <c r="AA24" s="147" t="str">
        <v>LC-130/SPoT</v>
      </c>
      <c r="AB24" s="156">
        <v>44927</v>
      </c>
      <c r="AC24" s="147" t="str">
        <v>Yes</v>
      </c>
      <c r="AD24" s="147" t="str">
        <v>FY22 inter</v>
      </c>
      <c r="AE24" s="147" t="str">
        <v>FY23 intra</v>
      </c>
      <c r="AF24" s="61" t="str">
        <v>D. Gibson</v>
      </c>
      <c r="AG24" s="147">
        <v>44477</v>
      </c>
      <c r="AH24" s="61" t="str">
        <v>I. McEwen</v>
      </c>
      <c r="AI24" s="61">
        <v>44477</v>
      </c>
      <c r="AJ24" s="147" t="str">
        <v>Weight from Gen 1 shipment information see picture</v>
      </c>
      <c r="AK24" s="61" t="str">
        <v/>
      </c>
    </row>
    <row r="25" spans="1:40" ht="27.75" hidden="1" customHeight="1">
      <c r="A25" s="24">
        <v>1.2</v>
      </c>
      <c r="B25" s="50" t="str">
        <v/>
      </c>
      <c r="C25" s="17" t="str">
        <v>Main Cable Reel  (MCR)</v>
      </c>
      <c r="D25" s="17" t="str">
        <v xml:space="preserve">Required onsite in FY23 for final integration and pre-drill activites. Large cable reel - will require flat rack on vessel             </v>
      </c>
      <c r="E25" s="158">
        <v>140</v>
      </c>
      <c r="F25" s="158">
        <v>96</v>
      </c>
      <c r="G25" s="158">
        <v>95</v>
      </c>
      <c r="H25" s="22">
        <v>1</v>
      </c>
      <c r="I25" s="22">
        <v>738.88888888888891</v>
      </c>
      <c r="J25" s="22">
        <v>12500</v>
      </c>
      <c r="K25" s="4">
        <v>12500</v>
      </c>
      <c r="L25" s="158" t="str">
        <v>actual</v>
      </c>
      <c r="M25" s="158" t="str">
        <v/>
      </c>
      <c r="N25" s="157" t="str">
        <v xml:space="preserve"> U. Wisc. Madison</v>
      </c>
      <c r="O25" s="162" t="str">
        <v/>
      </c>
      <c r="P25" s="160" t="str">
        <v>UWM - PTH</v>
      </c>
      <c r="Q25" s="169">
        <v>44515</v>
      </c>
      <c r="R25" s="151" t="str">
        <v xml:space="preserve"> Truck</v>
      </c>
      <c r="S25" s="152" t="str">
        <v>PTH - MCM</v>
      </c>
      <c r="T25" s="161" t="str">
        <v/>
      </c>
      <c r="U25" s="47" t="str">
        <v>USAP Vessel</v>
      </c>
      <c r="V25" s="154" t="str">
        <v>USAP Vessel</v>
      </c>
      <c r="W25" s="155" t="str">
        <v/>
      </c>
      <c r="X25" s="155" t="str">
        <v>-</v>
      </c>
      <c r="Y25" s="104">
        <v>44598</v>
      </c>
      <c r="Z25" s="157" t="str">
        <v/>
      </c>
      <c r="AA25" s="147" t="str">
        <v>LC-130/SPoT</v>
      </c>
      <c r="AB25" s="156">
        <v>44927</v>
      </c>
      <c r="AC25" s="147" t="str">
        <v>Yes</v>
      </c>
      <c r="AD25" s="147" t="str">
        <v>FY22 inter</v>
      </c>
      <c r="AE25" s="147" t="str">
        <v>FY23 intra</v>
      </c>
      <c r="AF25" s="61" t="str">
        <v>D. Gibson</v>
      </c>
      <c r="AG25" s="147">
        <v>44477</v>
      </c>
      <c r="AH25" s="61" t="str">
        <v>I. McEwen</v>
      </c>
      <c r="AI25" s="61">
        <v>44477</v>
      </c>
      <c r="AJ25" s="147" t="str">
        <v>Required onsite in FS Y1 for final integration and pre-drill activities</v>
      </c>
      <c r="AK25" s="61" t="str">
        <v/>
      </c>
    </row>
    <row r="26" spans="1:40" s="13" customFormat="1" ht="63" hidden="1">
      <c r="A26" s="24">
        <v>1.2</v>
      </c>
      <c r="B26" s="50" t="str">
        <v/>
      </c>
      <c r="C26" s="17" t="str">
        <v>Controls infrastructure - Motor drives, PLCs, electrical hardware, and motor drive mounting kits</v>
      </c>
      <c r="D26" s="17" t="str">
        <v>Components and equipment to support field season 1 controls system tasking - ComSur - Do Not Freeze</v>
      </c>
      <c r="E26" s="22">
        <v>96</v>
      </c>
      <c r="F26" s="22">
        <v>48</v>
      </c>
      <c r="G26" s="22">
        <v>48</v>
      </c>
      <c r="H26" s="22">
        <v>1</v>
      </c>
      <c r="I26" s="22">
        <v>128</v>
      </c>
      <c r="J26" s="22">
        <v>3000</v>
      </c>
      <c r="K26" s="4">
        <v>3000</v>
      </c>
      <c r="L26" s="158" t="str">
        <v>estimated</v>
      </c>
      <c r="M26" s="158" t="str">
        <v>DNF</v>
      </c>
      <c r="N26" s="157" t="str">
        <v xml:space="preserve"> U. Wisc. Madison</v>
      </c>
      <c r="O26" s="162" t="str">
        <v/>
      </c>
      <c r="P26" s="160" t="str">
        <v>UWM - PTH</v>
      </c>
      <c r="Q26" s="169">
        <v>44682</v>
      </c>
      <c r="R26" s="151" t="str">
        <v>Truck</v>
      </c>
      <c r="S26" s="152" t="str">
        <v>PTH - CHC</v>
      </c>
      <c r="T26" s="153" t="str">
        <v/>
      </c>
      <c r="U26" s="153" t="str">
        <v>ComSur</v>
      </c>
      <c r="V26" s="154" t="str">
        <v>CHC-MCM</v>
      </c>
      <c r="W26" s="155" t="str">
        <v/>
      </c>
      <c r="X26" s="155" t="str">
        <v>USAP Air</v>
      </c>
      <c r="Y26" s="162">
        <v>44866</v>
      </c>
      <c r="Z26" s="157" t="str">
        <v/>
      </c>
      <c r="AA26" s="157" t="str">
        <v>LC-130</v>
      </c>
      <c r="AB26" s="162">
        <v>44896</v>
      </c>
      <c r="AC26" s="159" t="str">
        <v>Yes</v>
      </c>
      <c r="AD26" s="147" t="str">
        <v>FY23 inter</v>
      </c>
      <c r="AE26" s="147" t="str">
        <v>FY23 intra</v>
      </c>
      <c r="AF26" s="65" t="str">
        <v>D. Gibson</v>
      </c>
      <c r="AG26" s="159">
        <v>44477</v>
      </c>
      <c r="AH26" s="65" t="str">
        <v>I. McEwen</v>
      </c>
      <c r="AI26" s="65">
        <v>44477</v>
      </c>
      <c r="AJ26" s="159" t="str">
        <v>Weight estimated</v>
      </c>
      <c r="AK26" s="65" t="str">
        <v/>
      </c>
    </row>
    <row r="27" spans="1:40" ht="31.5">
      <c r="A27" s="35">
        <v>1.4</v>
      </c>
      <c r="B27" s="51" t="str">
        <v/>
      </c>
      <c r="C27" s="21" t="str">
        <v>ICL power and timing electronics</v>
      </c>
      <c r="D27" s="20" t="str">
        <v>1 crate containing rackmount electronics for power and timing systems - Do Not Freeze</v>
      </c>
      <c r="E27" s="36">
        <v>96</v>
      </c>
      <c r="F27" s="36">
        <v>48</v>
      </c>
      <c r="G27" s="36">
        <v>48</v>
      </c>
      <c r="H27" s="23">
        <v>1</v>
      </c>
      <c r="I27" s="22">
        <v>128</v>
      </c>
      <c r="J27" s="22">
        <v>600</v>
      </c>
      <c r="K27" s="4">
        <v>600</v>
      </c>
      <c r="L27" s="36" t="str">
        <v>estimated</v>
      </c>
      <c r="M27" s="8" t="str">
        <v>DNF</v>
      </c>
      <c r="N27" s="163" t="str">
        <v xml:space="preserve"> U. Wisc. Madison</v>
      </c>
      <c r="O27" s="156">
        <v>45139</v>
      </c>
      <c r="P27" s="151" t="str">
        <v>UWM - PTH</v>
      </c>
      <c r="Q27" s="169">
        <v>45139</v>
      </c>
      <c r="R27" s="151" t="str">
        <v>Truck</v>
      </c>
      <c r="S27" s="152" t="str">
        <v>PTH - CHC</v>
      </c>
      <c r="T27" s="153" t="str">
        <v/>
      </c>
      <c r="U27" s="153" t="str">
        <v>ComSur</v>
      </c>
      <c r="V27" s="154" t="str">
        <v>CHC-MCM</v>
      </c>
      <c r="W27" s="155" t="str">
        <v/>
      </c>
      <c r="X27" s="155" t="str">
        <v>USAP Air</v>
      </c>
      <c r="Y27" s="156">
        <v>45231</v>
      </c>
      <c r="Z27" s="157" t="str">
        <v/>
      </c>
      <c r="AA27" s="147" t="str">
        <v>LC-130</v>
      </c>
      <c r="AB27" s="156">
        <v>45261</v>
      </c>
      <c r="AC27" s="147" t="str">
        <v>Yes</v>
      </c>
      <c r="AD27" s="147" t="str">
        <v>FY24 inter</v>
      </c>
      <c r="AE27" s="147" t="str">
        <v>FY24 intra</v>
      </c>
      <c r="AF27" s="147" t="str">
        <v>J. Kelley</v>
      </c>
      <c r="AG27" s="156">
        <v>44481</v>
      </c>
      <c r="AH27" s="147" t="str">
        <v>D. Tosi</v>
      </c>
      <c r="AI27" s="156">
        <v>44481</v>
      </c>
      <c r="AJ27" s="147" t="str">
        <v/>
      </c>
      <c r="AK27" s="147" t="str">
        <v/>
      </c>
    </row>
    <row r="28" spans="1:40" ht="33.75" customHeight="1">
      <c r="A28" s="35">
        <v>1.4</v>
      </c>
      <c r="B28" s="51" t="str">
        <v/>
      </c>
      <c r="C28" s="21" t="str">
        <v>ICL patch cables and patch panels</v>
      </c>
      <c r="D28" s="1" t="str">
        <v>Standard vessel shipping - can overwinter in McM if shipped earlier - Do Not  Deep Freeze</v>
      </c>
      <c r="E28" s="36">
        <v>96</v>
      </c>
      <c r="F28" s="36">
        <v>48</v>
      </c>
      <c r="G28" s="36">
        <v>48</v>
      </c>
      <c r="H28" s="23">
        <v>1</v>
      </c>
      <c r="I28" s="22">
        <v>128</v>
      </c>
      <c r="J28" s="22">
        <v>1200</v>
      </c>
      <c r="K28" s="4">
        <v>1200</v>
      </c>
      <c r="L28" s="36" t="str">
        <v>estimated</v>
      </c>
      <c r="M28" s="8" t="str">
        <v>DNDF [TBD]</v>
      </c>
      <c r="N28" s="163" t="str">
        <v xml:space="preserve"> U. Wisc. Madison</v>
      </c>
      <c r="O28" s="156">
        <v>45078</v>
      </c>
      <c r="P28" s="151" t="str">
        <v>UWM - PTH</v>
      </c>
      <c r="Q28" s="169">
        <v>45139</v>
      </c>
      <c r="R28" s="151" t="str">
        <v>Truck</v>
      </c>
      <c r="S28" s="152" t="str">
        <v>PTH - CHC</v>
      </c>
      <c r="T28" s="153" t="str">
        <v/>
      </c>
      <c r="U28" s="153" t="str">
        <v>ComSur</v>
      </c>
      <c r="V28" s="154" t="str">
        <v>CHC-MCM</v>
      </c>
      <c r="W28" s="155" t="str">
        <v/>
      </c>
      <c r="X28" s="155" t="str">
        <v>USAP Air</v>
      </c>
      <c r="Y28" s="156">
        <v>45231</v>
      </c>
      <c r="Z28" s="157" t="str">
        <v/>
      </c>
      <c r="AA28" s="163" t="str">
        <v>LC-130</v>
      </c>
      <c r="AB28" s="156">
        <v>45261</v>
      </c>
      <c r="AC28" s="147" t="str">
        <v>Yes</v>
      </c>
      <c r="AD28" s="147" t="str">
        <v>FY24 inter</v>
      </c>
      <c r="AE28" s="147" t="str">
        <v>FY24 intra</v>
      </c>
      <c r="AF28" s="147" t="str">
        <v>J. Kelley</v>
      </c>
      <c r="AG28" s="156">
        <v>44481</v>
      </c>
      <c r="AH28" s="147" t="str">
        <v>D. Tosi</v>
      </c>
      <c r="AI28" s="156">
        <v>44481</v>
      </c>
      <c r="AJ28" s="147" t="str">
        <v xml:space="preserve">(*) storage in McMurdo pending low temperature test </v>
      </c>
      <c r="AK28" s="147" t="str">
        <v/>
      </c>
    </row>
    <row r="29" spans="1:40" s="27" customFormat="1" ht="31.5" hidden="1">
      <c r="A29" s="10">
        <v>1.2</v>
      </c>
      <c r="B29" s="50" t="str">
        <v/>
      </c>
      <c r="C29" s="14" t="str">
        <v>ARA Drill System Components - Crate 1</v>
      </c>
      <c r="D29" s="14" t="str">
        <v>ARA (Antarctic Rodwell Appartus) - downhole pump controller, ePump controller, splash cam kit, and accessories - Do Not Freeze</v>
      </c>
      <c r="E29" s="4">
        <v>96</v>
      </c>
      <c r="F29" s="4">
        <v>48</v>
      </c>
      <c r="G29" s="4">
        <v>48</v>
      </c>
      <c r="H29" s="4">
        <v>1</v>
      </c>
      <c r="I29" s="22">
        <v>128</v>
      </c>
      <c r="J29" s="22">
        <v>1200</v>
      </c>
      <c r="K29" s="4">
        <v>1200</v>
      </c>
      <c r="L29" s="4" t="str">
        <v>estimated</v>
      </c>
      <c r="M29" s="4" t="str">
        <v>DNF</v>
      </c>
      <c r="N29" s="10" t="str">
        <v xml:space="preserve"> U. Wisc. Madison</v>
      </c>
      <c r="O29" s="78" t="str">
        <v/>
      </c>
      <c r="P29" s="102" t="str">
        <v>UWM - PTH</v>
      </c>
      <c r="Q29" s="99">
        <v>44682</v>
      </c>
      <c r="R29" s="103" t="str">
        <v xml:space="preserve"> Truck</v>
      </c>
      <c r="S29" s="152" t="str">
        <v>PTH - CHC</v>
      </c>
      <c r="T29" s="101" t="str">
        <v/>
      </c>
      <c r="U29" s="153" t="str">
        <v>ComSur</v>
      </c>
      <c r="V29" s="154" t="str">
        <v>CHC-MCM</v>
      </c>
      <c r="W29" s="79" t="str">
        <v/>
      </c>
      <c r="X29" s="155" t="str">
        <v>USAP Air</v>
      </c>
      <c r="Y29" s="162">
        <v>44866</v>
      </c>
      <c r="Z29" s="10" t="str">
        <v/>
      </c>
      <c r="AA29" s="10" t="str">
        <v xml:space="preserve">LC-130 </v>
      </c>
      <c r="AB29" s="78">
        <v>44896</v>
      </c>
      <c r="AC29" s="26" t="str">
        <v>Yes</v>
      </c>
      <c r="AD29" s="147" t="str">
        <v>FY23 inter</v>
      </c>
      <c r="AE29" s="147" t="str">
        <v>FY23 intra</v>
      </c>
      <c r="AF29" s="34" t="str">
        <v>D. Gibson</v>
      </c>
      <c r="AG29" s="26">
        <v>44477</v>
      </c>
      <c r="AH29" s="66" t="str">
        <v>I. McEwen</v>
      </c>
      <c r="AI29" s="66">
        <v>44477</v>
      </c>
      <c r="AJ29" s="66" t="str">
        <v/>
      </c>
      <c r="AK29" s="66" t="str">
        <v/>
      </c>
    </row>
    <row r="30" spans="1:40" s="27" customFormat="1" ht="31.5" hidden="1">
      <c r="A30" s="10">
        <v>1.2</v>
      </c>
      <c r="B30" s="50" t="str">
        <v/>
      </c>
      <c r="C30" s="14" t="str">
        <v>ARA Drill System Components - Crate 2</v>
      </c>
      <c r="D30" s="14" t="str">
        <v>ARA (Antarctic Rodwell Appartus) - new downhole pumps, spares, accessories and tools</v>
      </c>
      <c r="E30" s="4">
        <v>96</v>
      </c>
      <c r="F30" s="4">
        <v>48</v>
      </c>
      <c r="G30" s="4">
        <v>48</v>
      </c>
      <c r="H30" s="4">
        <v>1</v>
      </c>
      <c r="I30" s="22">
        <v>128</v>
      </c>
      <c r="J30" s="22">
        <v>1200</v>
      </c>
      <c r="K30" s="4">
        <v>1200</v>
      </c>
      <c r="L30" s="4" t="str">
        <v>estimated</v>
      </c>
      <c r="M30" s="4" t="str">
        <v/>
      </c>
      <c r="N30" s="10" t="str">
        <v xml:space="preserve"> U. Wisc. Madison</v>
      </c>
      <c r="O30" s="78" t="str">
        <v/>
      </c>
      <c r="P30" s="102" t="str">
        <v>UWM - PTH</v>
      </c>
      <c r="Q30" s="99">
        <v>44682</v>
      </c>
      <c r="R30" s="103" t="str">
        <v xml:space="preserve"> Truck</v>
      </c>
      <c r="S30" s="152" t="str">
        <v>PTH - CHC</v>
      </c>
      <c r="T30" s="101" t="str">
        <v/>
      </c>
      <c r="U30" s="153" t="str">
        <v>ComSur</v>
      </c>
      <c r="V30" s="154" t="str">
        <v>CHC-MCM</v>
      </c>
      <c r="W30" s="79" t="str">
        <v/>
      </c>
      <c r="X30" s="155" t="str">
        <v>USAP Air</v>
      </c>
      <c r="Y30" s="162">
        <v>44866</v>
      </c>
      <c r="Z30" s="10" t="str">
        <v/>
      </c>
      <c r="AA30" s="26" t="str">
        <v>LC-130/SPoT</v>
      </c>
      <c r="AB30" s="78">
        <v>44896</v>
      </c>
      <c r="AC30" s="26" t="str">
        <v>Yes</v>
      </c>
      <c r="AD30" s="147" t="str">
        <v>FY23 inter</v>
      </c>
      <c r="AE30" s="147" t="str">
        <v>FY23 intra</v>
      </c>
      <c r="AF30" s="34" t="str">
        <v>D. Gibson</v>
      </c>
      <c r="AG30" s="26">
        <v>44477</v>
      </c>
      <c r="AH30" s="66" t="str">
        <v>I. McEwen</v>
      </c>
      <c r="AI30" s="66">
        <v>44477</v>
      </c>
      <c r="AJ30" s="66" t="str">
        <v/>
      </c>
      <c r="AK30" s="66" t="str">
        <v/>
      </c>
    </row>
    <row r="31" spans="1:40" ht="41.1" customHeight="1">
      <c r="A31" s="10">
        <v>1.2</v>
      </c>
      <c r="B31" s="50" t="str">
        <v/>
      </c>
      <c r="C31" s="14" t="str">
        <v>Camp  Hose - currently staged at PSL</v>
      </c>
      <c r="D31" s="14" t="str">
        <v>Two spools of hose - 348 cf / 4990 lbs each. Required for SES set-up - no DNDF requirement.</v>
      </c>
      <c r="E31" s="4">
        <v>92</v>
      </c>
      <c r="F31" s="4">
        <v>92</v>
      </c>
      <c r="G31" s="4">
        <v>71</v>
      </c>
      <c r="H31" s="4">
        <v>2</v>
      </c>
      <c r="I31" s="22">
        <v>695.53703703703707</v>
      </c>
      <c r="J31" s="22">
        <v>4990</v>
      </c>
      <c r="K31" s="4">
        <v>9980</v>
      </c>
      <c r="L31" s="168" t="str">
        <v>actual</v>
      </c>
      <c r="M31" s="168" t="str">
        <v/>
      </c>
      <c r="N31" s="163" t="str">
        <v xml:space="preserve"> U. Wisc. Madison</v>
      </c>
      <c r="O31" s="156" t="str">
        <v/>
      </c>
      <c r="P31" s="151" t="str">
        <v>UWM-PTH</v>
      </c>
      <c r="Q31" s="99">
        <v>44880</v>
      </c>
      <c r="R31" s="151" t="str">
        <v>Truck</v>
      </c>
      <c r="S31" s="152" t="str">
        <v>PTH - MCM</v>
      </c>
      <c r="T31" s="12" t="str">
        <v/>
      </c>
      <c r="U31" s="153" t="str">
        <v>USAP Vessel</v>
      </c>
      <c r="V31" s="39" t="str">
        <v>USAP Vessel</v>
      </c>
      <c r="W31" s="155" t="str">
        <v/>
      </c>
      <c r="X31" s="155" t="str">
        <v>-</v>
      </c>
      <c r="Y31" s="104">
        <v>44598</v>
      </c>
      <c r="Z31" s="157" t="str">
        <v/>
      </c>
      <c r="AA31" s="147" t="str">
        <v>LC-130/SPoT</v>
      </c>
      <c r="AB31" s="156">
        <v>45261</v>
      </c>
      <c r="AC31" s="147" t="str">
        <v>Yes</v>
      </c>
      <c r="AD31" s="147" t="str">
        <v>FY22 inter</v>
      </c>
      <c r="AE31" s="147" t="str">
        <v>FY24 intra</v>
      </c>
      <c r="AF31" s="147" t="str">
        <v>D. Gibson</v>
      </c>
      <c r="AG31" s="156">
        <v>44477</v>
      </c>
      <c r="AH31" s="147" t="str">
        <v>I. McEwen</v>
      </c>
      <c r="AI31" s="156">
        <v>44477</v>
      </c>
      <c r="AJ31" s="147" t="str">
        <v/>
      </c>
      <c r="AK31" s="147" t="str">
        <v/>
      </c>
    </row>
    <row r="32" spans="1:40" ht="31.5">
      <c r="A32" s="25">
        <v>1.2</v>
      </c>
      <c r="B32" s="48" t="str">
        <v/>
      </c>
      <c r="C32" s="3" t="str">
        <v>Bull wheel</v>
      </c>
      <c r="D32" s="3" t="str">
        <v>Bull wheel assembly - used to install main cable on reel in event of main cable damage/failure</v>
      </c>
      <c r="E32" s="4">
        <v>88</v>
      </c>
      <c r="F32" s="4">
        <v>58</v>
      </c>
      <c r="G32" s="4">
        <v>97</v>
      </c>
      <c r="H32" s="23">
        <v>1</v>
      </c>
      <c r="I32" s="22">
        <v>286.50925925925924</v>
      </c>
      <c r="J32" s="22">
        <v>2880</v>
      </c>
      <c r="K32" s="4">
        <v>2880</v>
      </c>
      <c r="L32" s="23" t="str">
        <v>actual</v>
      </c>
      <c r="M32" s="6" t="str">
        <v/>
      </c>
      <c r="N32" s="163" t="str">
        <v xml:space="preserve"> U. Wisc. Madison</v>
      </c>
      <c r="O32" s="156" t="str">
        <v/>
      </c>
      <c r="P32" s="160" t="str">
        <v>UWM - PTH</v>
      </c>
      <c r="Q32" s="169">
        <v>44880</v>
      </c>
      <c r="R32" s="151" t="str">
        <v>Truck</v>
      </c>
      <c r="S32" s="152" t="str">
        <v>PTH - MCM</v>
      </c>
      <c r="T32" s="153" t="str">
        <v/>
      </c>
      <c r="U32" s="153" t="str">
        <v>USAP Vessel</v>
      </c>
      <c r="V32" s="154" t="str">
        <v>USAP Vessel</v>
      </c>
      <c r="W32" s="155" t="str">
        <v/>
      </c>
      <c r="X32" s="155" t="str">
        <v>-</v>
      </c>
      <c r="Y32" s="156">
        <v>44963</v>
      </c>
      <c r="Z32" s="157" t="str">
        <v/>
      </c>
      <c r="AA32" s="147" t="str">
        <v>LC-130/SPoT</v>
      </c>
      <c r="AB32" s="156">
        <v>45323</v>
      </c>
      <c r="AC32" s="147" t="str">
        <v>No</v>
      </c>
      <c r="AD32" s="147" t="str">
        <v>FY23 inter</v>
      </c>
      <c r="AE32" s="147" t="str">
        <v>FY24 intra</v>
      </c>
      <c r="AF32" s="147" t="str">
        <v>D. Gibson</v>
      </c>
      <c r="AG32" s="156">
        <v>44477</v>
      </c>
      <c r="AH32" s="147" t="str">
        <v>I. McEwen</v>
      </c>
      <c r="AI32" s="156">
        <v>44477</v>
      </c>
      <c r="AJ32" s="147" t="str">
        <v>Weight and cube used from Gen 1 shipping label still on bull wheel.</v>
      </c>
      <c r="AK32" s="147" t="str">
        <v/>
      </c>
    </row>
    <row r="33" spans="1:37" ht="31.5">
      <c r="A33" s="25">
        <v>1.2</v>
      </c>
      <c r="B33" s="48" t="str">
        <v/>
      </c>
      <c r="C33" s="3" t="str">
        <v>Load member cable reel</v>
      </c>
      <c r="D33" s="3" t="str">
        <v>Cable Reel used to deploy downhole load member during string installation</v>
      </c>
      <c r="E33" s="4">
        <v>84</v>
      </c>
      <c r="F33" s="4">
        <v>60</v>
      </c>
      <c r="G33" s="4">
        <v>48</v>
      </c>
      <c r="H33" s="23">
        <v>1</v>
      </c>
      <c r="I33" s="22">
        <v>140</v>
      </c>
      <c r="J33" s="22">
        <v>3800</v>
      </c>
      <c r="K33" s="4">
        <v>3800</v>
      </c>
      <c r="L33" s="23" t="str">
        <v>estimated</v>
      </c>
      <c r="M33" s="6" t="str">
        <v/>
      </c>
      <c r="N33" s="163" t="str">
        <v xml:space="preserve"> U. Wisc. Madison</v>
      </c>
      <c r="O33" s="156" t="str">
        <v/>
      </c>
      <c r="P33" s="160" t="str">
        <v>UWM - PTH</v>
      </c>
      <c r="Q33" s="169">
        <v>44880</v>
      </c>
      <c r="R33" s="151" t="str">
        <v>Truck</v>
      </c>
      <c r="S33" s="152" t="str">
        <v>PTH - MCM</v>
      </c>
      <c r="T33" s="153" t="str">
        <v/>
      </c>
      <c r="U33" s="153" t="str">
        <v>USAP Vessel</v>
      </c>
      <c r="V33" s="154" t="str">
        <v>USAP Vessel</v>
      </c>
      <c r="W33" s="155" t="str">
        <v/>
      </c>
      <c r="X33" s="155" t="str">
        <v>-</v>
      </c>
      <c r="Y33" s="156">
        <v>44963</v>
      </c>
      <c r="Z33" s="157" t="str">
        <v/>
      </c>
      <c r="AA33" s="147" t="str">
        <v>LC-130/SPoT</v>
      </c>
      <c r="AB33" s="156">
        <v>45275</v>
      </c>
      <c r="AC33" s="147" t="str">
        <v>Yes</v>
      </c>
      <c r="AD33" s="147" t="str">
        <v>FY23 inter</v>
      </c>
      <c r="AE33" s="147" t="str">
        <v>FY24 intra</v>
      </c>
      <c r="AF33" s="147" t="str">
        <v>D. Gibson</v>
      </c>
      <c r="AG33" s="156">
        <v>44477</v>
      </c>
      <c r="AH33" s="147" t="str">
        <v>I. McEwen</v>
      </c>
      <c r="AI33" s="156">
        <v>44477</v>
      </c>
      <c r="AJ33" s="147" t="str">
        <v>Required onsite in FW YR 2 for integration - recent addition, still in development</v>
      </c>
      <c r="AK33" s="147" t="str">
        <v/>
      </c>
    </row>
    <row r="34" spans="1:37" ht="61.5" customHeight="1">
      <c r="A34" s="25">
        <v>1.2</v>
      </c>
      <c r="B34" s="48" t="str">
        <v/>
      </c>
      <c r="C34" s="3" t="str">
        <v>DOM Handling Facility (DHF)</v>
      </c>
      <c r="D34" s="172" t="str">
        <v>Standard vessel shipping - can overwinter in McM.</v>
      </c>
      <c r="E34" s="23">
        <v>240</v>
      </c>
      <c r="F34" s="23">
        <v>96</v>
      </c>
      <c r="G34" s="23">
        <v>96</v>
      </c>
      <c r="H34" s="23">
        <v>1</v>
      </c>
      <c r="I34" s="22">
        <v>1280</v>
      </c>
      <c r="J34" s="22">
        <v>12000</v>
      </c>
      <c r="K34" s="4">
        <v>12000</v>
      </c>
      <c r="L34" s="148" t="str">
        <v>estimated</v>
      </c>
      <c r="M34" s="170" t="str">
        <v/>
      </c>
      <c r="N34" s="163" t="str">
        <v xml:space="preserve"> U. Wisc. Madison</v>
      </c>
      <c r="O34" s="156" t="str">
        <v/>
      </c>
      <c r="P34" s="160" t="str">
        <v>UWM - PTH</v>
      </c>
      <c r="Q34" s="169">
        <v>44880</v>
      </c>
      <c r="R34" s="151" t="str">
        <v>Truck</v>
      </c>
      <c r="S34" s="153" t="str">
        <v>PTH - MCM</v>
      </c>
      <c r="T34" s="153" t="str">
        <v/>
      </c>
      <c r="U34" s="153" t="str">
        <v>USAP Vessel</v>
      </c>
      <c r="V34" s="155" t="str">
        <v>USAP Vessel</v>
      </c>
      <c r="W34" s="155" t="str">
        <v>-</v>
      </c>
      <c r="X34" s="155" t="str">
        <v>-</v>
      </c>
      <c r="Y34" s="162">
        <v>44963</v>
      </c>
      <c r="Z34" s="157" t="str">
        <v/>
      </c>
      <c r="AA34" s="147" t="str">
        <v>LC-130/SPoT</v>
      </c>
      <c r="AB34" s="156">
        <v>45261</v>
      </c>
      <c r="AC34" s="147" t="str">
        <v>Yes</v>
      </c>
      <c r="AD34" s="147" t="str">
        <v>FY23 inter</v>
      </c>
      <c r="AE34" s="147" t="str">
        <v>FY24 intra</v>
      </c>
      <c r="AF34" s="61" t="str">
        <v>D. Gibson</v>
      </c>
      <c r="AG34" s="156">
        <v>44477</v>
      </c>
      <c r="AH34" s="61" t="str">
        <v>I. McEwen</v>
      </c>
      <c r="AI34" s="322">
        <v>44477</v>
      </c>
      <c r="AJ34" s="147" t="str">
        <v>Sensor Handling Facility construction scheduled to begin mid-December FY24</v>
      </c>
      <c r="AK34" s="61" t="str">
        <v/>
      </c>
    </row>
    <row r="35" spans="1:37" ht="23.25" customHeight="1">
      <c r="A35" s="25">
        <v>1.2</v>
      </c>
      <c r="B35" s="48" t="str">
        <v/>
      </c>
      <c r="C35" s="1" t="str">
        <v xml:space="preserve">Spare Combo cable </v>
      </c>
      <c r="D35" s="172" t="str">
        <v>Spare cable for Return Water Cable Reel - on spool</v>
      </c>
      <c r="E35" s="23">
        <v>72</v>
      </c>
      <c r="F35" s="23">
        <v>72</v>
      </c>
      <c r="G35" s="23">
        <v>72</v>
      </c>
      <c r="H35" s="23">
        <v>1</v>
      </c>
      <c r="I35" s="22">
        <v>216</v>
      </c>
      <c r="J35" s="22">
        <v>3000</v>
      </c>
      <c r="K35" s="4">
        <v>3000</v>
      </c>
      <c r="L35" s="23" t="str">
        <v>actual</v>
      </c>
      <c r="M35" s="6" t="str">
        <v/>
      </c>
      <c r="N35" s="163" t="str">
        <v xml:space="preserve"> U. Wisc. Madison</v>
      </c>
      <c r="O35" s="156" t="str">
        <v/>
      </c>
      <c r="P35" s="151" t="str">
        <v>UWM-PTH</v>
      </c>
      <c r="Q35" s="169">
        <v>44880</v>
      </c>
      <c r="R35" s="151" t="str">
        <v>Truck</v>
      </c>
      <c r="S35" s="153" t="str">
        <v>PTH - MCM</v>
      </c>
      <c r="T35" s="153" t="str">
        <v/>
      </c>
      <c r="U35" s="153" t="str">
        <v>USAP Vessel</v>
      </c>
      <c r="V35" s="155" t="str">
        <v>USAP Vessel</v>
      </c>
      <c r="W35" s="155" t="str">
        <v/>
      </c>
      <c r="X35" s="155" t="str">
        <v>-</v>
      </c>
      <c r="Y35" s="162">
        <v>45328</v>
      </c>
      <c r="Z35" s="157" t="str">
        <v/>
      </c>
      <c r="AA35" s="147" t="str">
        <v>LC-130/SPoT</v>
      </c>
      <c r="AB35" s="156">
        <v>45334</v>
      </c>
      <c r="AC35" s="147" t="str">
        <v>No</v>
      </c>
      <c r="AD35" s="147" t="str">
        <v>FY24 inter</v>
      </c>
      <c r="AE35" s="147" t="str">
        <v>FY24 intra</v>
      </c>
      <c r="AF35" s="147" t="str">
        <v>D. Gibson</v>
      </c>
      <c r="AG35" s="156">
        <v>44477</v>
      </c>
      <c r="AH35" s="147" t="str">
        <v>I. McEwen</v>
      </c>
      <c r="AI35" s="156">
        <v>44477</v>
      </c>
      <c r="AJ35" s="147" t="str">
        <v>Spare required for drill season</v>
      </c>
      <c r="AK35" s="147" t="str">
        <v/>
      </c>
    </row>
    <row r="36" spans="1:37" ht="26.45" customHeight="1">
      <c r="A36" s="25">
        <v>1.2</v>
      </c>
      <c r="B36" s="49" t="str">
        <v/>
      </c>
      <c r="C36" s="3" t="str">
        <v>Spare Drill Cable</v>
      </c>
      <c r="D36" s="172" t="str">
        <v>Standard vessel shipping - can overwinter in McM. Cable on steel spool.</v>
      </c>
      <c r="E36" s="23">
        <v>83</v>
      </c>
      <c r="F36" s="23">
        <v>83</v>
      </c>
      <c r="G36" s="23">
        <v>61</v>
      </c>
      <c r="H36" s="23">
        <v>1</v>
      </c>
      <c r="I36" s="22">
        <v>243.1880787037037</v>
      </c>
      <c r="J36" s="22">
        <v>6835</v>
      </c>
      <c r="K36" s="4">
        <v>6835</v>
      </c>
      <c r="L36" s="23" t="str">
        <v>actual</v>
      </c>
      <c r="M36" s="6" t="str">
        <v/>
      </c>
      <c r="N36" s="163" t="str">
        <v xml:space="preserve"> U. Wisc. Madison</v>
      </c>
      <c r="O36" s="156" t="str">
        <v/>
      </c>
      <c r="P36" s="151" t="str">
        <v>UWM-PTH</v>
      </c>
      <c r="Q36" s="169">
        <v>44880</v>
      </c>
      <c r="R36" s="151" t="str">
        <v>Truck</v>
      </c>
      <c r="S36" s="153" t="str">
        <v>PTH - MCM</v>
      </c>
      <c r="T36" s="153" t="str">
        <v/>
      </c>
      <c r="U36" s="153" t="str">
        <v>USAP Vessel</v>
      </c>
      <c r="V36" s="155" t="str">
        <v>USAP Vessel</v>
      </c>
      <c r="W36" s="155" t="str">
        <v/>
      </c>
      <c r="X36" s="155" t="str">
        <v>-</v>
      </c>
      <c r="Y36" s="162">
        <v>45328</v>
      </c>
      <c r="Z36" s="157" t="str">
        <v/>
      </c>
      <c r="AA36" s="147" t="str">
        <v>LC-130/SPoT</v>
      </c>
      <c r="AB36" s="156">
        <v>45334</v>
      </c>
      <c r="AC36" s="147" t="str">
        <v>No</v>
      </c>
      <c r="AD36" s="147" t="str">
        <v>FY24 inter</v>
      </c>
      <c r="AE36" s="147" t="str">
        <v>FY24 intra</v>
      </c>
      <c r="AF36" s="147" t="str">
        <v>D. Gibson</v>
      </c>
      <c r="AG36" s="156">
        <v>44477</v>
      </c>
      <c r="AH36" s="147" t="str">
        <v>I. McEwen</v>
      </c>
      <c r="AI36" s="156">
        <v>44477</v>
      </c>
      <c r="AJ36" s="147" t="str">
        <v>Spare required for drill season</v>
      </c>
      <c r="AK36" s="147" t="str">
        <v/>
      </c>
    </row>
    <row r="37" spans="1:37" ht="31.5">
      <c r="A37" s="25">
        <v>1.2</v>
      </c>
      <c r="B37" s="48" t="str">
        <v/>
      </c>
      <c r="C37" s="3" t="str">
        <v>Computing/controls components</v>
      </c>
      <c r="D37" s="172" t="str">
        <v>Computing and controls equipment (Motor drives and other sensitive electronics) - Do Not Freeze</v>
      </c>
      <c r="E37" s="4">
        <v>96</v>
      </c>
      <c r="F37" s="4">
        <v>48</v>
      </c>
      <c r="G37" s="4">
        <v>48</v>
      </c>
      <c r="H37" s="23">
        <v>1</v>
      </c>
      <c r="I37" s="22">
        <v>128</v>
      </c>
      <c r="J37" s="22">
        <v>3000</v>
      </c>
      <c r="K37" s="4">
        <v>3000</v>
      </c>
      <c r="L37" s="23" t="str">
        <v>estimated</v>
      </c>
      <c r="M37" s="6" t="str">
        <v>DNF</v>
      </c>
      <c r="N37" s="163" t="str">
        <v xml:space="preserve"> U. Wisc. Madison</v>
      </c>
      <c r="O37" s="156" t="str">
        <v/>
      </c>
      <c r="P37" s="160" t="str">
        <v>UWM - PTH</v>
      </c>
      <c r="Q37" s="169">
        <v>45139</v>
      </c>
      <c r="R37" s="151" t="str">
        <v>Truck</v>
      </c>
      <c r="S37" s="152" t="str">
        <v>PTH - CHC</v>
      </c>
      <c r="T37" s="153" t="str">
        <v/>
      </c>
      <c r="U37" s="153" t="str">
        <v>ComSur</v>
      </c>
      <c r="V37" s="154" t="str">
        <v>CHC-MCM</v>
      </c>
      <c r="W37" s="155" t="str">
        <v/>
      </c>
      <c r="X37" s="155" t="str">
        <v>USAP Air</v>
      </c>
      <c r="Y37" s="156">
        <v>45231</v>
      </c>
      <c r="Z37" s="157" t="str">
        <v/>
      </c>
      <c r="AA37" s="147" t="str">
        <v>LC-130</v>
      </c>
      <c r="AB37" s="156">
        <v>45245</v>
      </c>
      <c r="AC37" s="147" t="str">
        <v>Yes</v>
      </c>
      <c r="AD37" s="147" t="str">
        <v>FY24 inter</v>
      </c>
      <c r="AE37" s="147" t="str">
        <v>FY24 intra</v>
      </c>
      <c r="AF37" s="147" t="str">
        <v>D. Gibson</v>
      </c>
      <c r="AG37" s="156">
        <v>44477</v>
      </c>
      <c r="AH37" s="147" t="str">
        <v>I. McEwen</v>
      </c>
      <c r="AI37" s="156">
        <v>44477</v>
      </c>
      <c r="AJ37" s="147" t="str">
        <v>Required onsite in FW YR 2 to support controls system tasking</v>
      </c>
      <c r="AK37" s="147" t="str">
        <v/>
      </c>
    </row>
    <row r="38" spans="1:37" ht="31.5">
      <c r="A38" s="25">
        <v>1.2</v>
      </c>
      <c r="B38" s="48" t="str">
        <v/>
      </c>
      <c r="C38" s="3" t="str">
        <v>Driller resupply/refit components -  8'  Container</v>
      </c>
      <c r="D38" s="172" t="str">
        <v>8' Mini Milvan; Consumables/drill components</v>
      </c>
      <c r="E38" s="4">
        <v>96</v>
      </c>
      <c r="F38" s="4">
        <v>86</v>
      </c>
      <c r="G38" s="4">
        <v>96</v>
      </c>
      <c r="H38" s="23">
        <v>1</v>
      </c>
      <c r="I38" s="22">
        <v>458.66666666666669</v>
      </c>
      <c r="J38" s="22">
        <v>6500</v>
      </c>
      <c r="K38" s="4">
        <v>6500</v>
      </c>
      <c r="L38" s="23" t="str">
        <v>estimated</v>
      </c>
      <c r="M38" s="6" t="str">
        <v/>
      </c>
      <c r="N38" s="163" t="str">
        <v xml:space="preserve"> U. Wisc. Madison</v>
      </c>
      <c r="O38" s="156" t="str">
        <v/>
      </c>
      <c r="P38" s="160" t="str">
        <v>UWM - PTH</v>
      </c>
      <c r="Q38" s="169">
        <v>45139</v>
      </c>
      <c r="R38" s="151" t="str">
        <v>Truck</v>
      </c>
      <c r="S38" s="152" t="str">
        <v>PTH - CHC</v>
      </c>
      <c r="T38" s="153" t="str">
        <v/>
      </c>
      <c r="U38" s="153" t="str">
        <v>ComSur</v>
      </c>
      <c r="V38" s="154" t="str">
        <v>CHC-MCM</v>
      </c>
      <c r="W38" s="155" t="str">
        <v/>
      </c>
      <c r="X38" s="155" t="str">
        <v>USAP Air</v>
      </c>
      <c r="Y38" s="156">
        <v>45231</v>
      </c>
      <c r="Z38" s="157" t="str">
        <v/>
      </c>
      <c r="AA38" s="147" t="str">
        <v>LC-130</v>
      </c>
      <c r="AB38" s="156">
        <v>45245</v>
      </c>
      <c r="AC38" s="147" t="str">
        <v>Yes</v>
      </c>
      <c r="AD38" s="147" t="str">
        <v>FY24 inter</v>
      </c>
      <c r="AE38" s="147" t="str">
        <v>FY24 intra</v>
      </c>
      <c r="AF38" s="147" t="str">
        <v>D. Gibson</v>
      </c>
      <c r="AG38" s="156">
        <v>44477</v>
      </c>
      <c r="AH38" s="147" t="str">
        <v>I. McEwen</v>
      </c>
      <c r="AI38" s="156">
        <v>44477</v>
      </c>
      <c r="AJ38" s="147" t="str">
        <v>Items identifed in prior field season - 8' container moves with contents overland or by air</v>
      </c>
      <c r="AK38" s="147" t="str">
        <v/>
      </c>
    </row>
    <row r="39" spans="1:37" ht="31.5">
      <c r="A39" s="25">
        <v>1.2</v>
      </c>
      <c r="B39" s="48" t="str">
        <v/>
      </c>
      <c r="C39" s="3" t="str">
        <v>Drill refit components</v>
      </c>
      <c r="D39" s="172" t="str">
        <v>Single crate. Consumables/drill refit components</v>
      </c>
      <c r="E39" s="23">
        <v>96</v>
      </c>
      <c r="F39" s="23">
        <v>48</v>
      </c>
      <c r="G39" s="23">
        <v>48</v>
      </c>
      <c r="H39" s="23">
        <v>1</v>
      </c>
      <c r="I39" s="22">
        <v>128</v>
      </c>
      <c r="J39" s="22">
        <v>3000</v>
      </c>
      <c r="K39" s="4">
        <v>3000</v>
      </c>
      <c r="L39" s="148" t="str">
        <v>estimated</v>
      </c>
      <c r="M39" s="170" t="str">
        <v/>
      </c>
      <c r="N39" s="163" t="str">
        <v xml:space="preserve"> U. Wisc. Madison</v>
      </c>
      <c r="O39" s="156" t="str">
        <v/>
      </c>
      <c r="P39" s="151" t="str">
        <v>UWM-PTH</v>
      </c>
      <c r="Q39" s="169">
        <v>45139</v>
      </c>
      <c r="R39" s="151" t="str">
        <v>Truck</v>
      </c>
      <c r="S39" s="153" t="str">
        <v>PTH - CHC</v>
      </c>
      <c r="T39" s="153" t="str">
        <v/>
      </c>
      <c r="U39" s="153" t="str">
        <v>Comsur</v>
      </c>
      <c r="V39" s="155" t="str">
        <v>CHC-MCM</v>
      </c>
      <c r="W39" s="155" t="str">
        <v/>
      </c>
      <c r="X39" s="155" t="str">
        <v>USAP Air</v>
      </c>
      <c r="Y39" s="156">
        <v>45231</v>
      </c>
      <c r="Z39" s="157" t="str">
        <v/>
      </c>
      <c r="AA39" s="163" t="str">
        <v>LC-130</v>
      </c>
      <c r="AB39" s="156">
        <v>45245</v>
      </c>
      <c r="AC39" s="147" t="str">
        <v>Yes</v>
      </c>
      <c r="AD39" s="147" t="str">
        <v>FY24 inter</v>
      </c>
      <c r="AE39" s="147" t="str">
        <v>FY24 intra</v>
      </c>
      <c r="AF39" s="147" t="str">
        <v>D. Gibson</v>
      </c>
      <c r="AG39" s="156">
        <v>44477</v>
      </c>
      <c r="AH39" s="147" t="str">
        <v>I. McEwen</v>
      </c>
      <c r="AI39" s="156">
        <v>44477</v>
      </c>
      <c r="AJ39" s="147" t="str">
        <v>Items identifed in prior field season</v>
      </c>
      <c r="AK39" s="147" t="str">
        <v/>
      </c>
    </row>
    <row r="40" spans="1:37" ht="23.25" hidden="1" customHeight="1">
      <c r="A40" s="25">
        <v>1.2</v>
      </c>
      <c r="B40" s="48" t="str">
        <v/>
      </c>
      <c r="C40" s="18" t="str">
        <v>Drill Heads DNF - X</v>
      </c>
      <c r="D40" s="172" t="str">
        <v>Drill Heads for winterover storage - ICL  - Do Not Freeze</v>
      </c>
      <c r="E40" s="23">
        <v>192</v>
      </c>
      <c r="F40" s="23">
        <v>24</v>
      </c>
      <c r="G40" s="23">
        <v>24</v>
      </c>
      <c r="H40" s="23">
        <v>1</v>
      </c>
      <c r="I40" s="22">
        <v>64</v>
      </c>
      <c r="J40" s="22">
        <v>1060</v>
      </c>
      <c r="K40" s="4">
        <v>1060</v>
      </c>
      <c r="L40" s="148" t="str">
        <v>actual</v>
      </c>
      <c r="M40" s="170" t="str">
        <v>DNF</v>
      </c>
      <c r="N40" s="163" t="str">
        <v xml:space="preserve"> U. Wisc. Madison</v>
      </c>
      <c r="O40" s="156" t="str">
        <v/>
      </c>
      <c r="P40" s="151" t="str">
        <v>UWM-PTH</v>
      </c>
      <c r="Q40" s="169">
        <v>44880</v>
      </c>
      <c r="R40" s="151" t="str">
        <v>Truck</v>
      </c>
      <c r="S40" s="153" t="str">
        <v>PTH - MCM</v>
      </c>
      <c r="T40" s="153" t="str">
        <v/>
      </c>
      <c r="U40" s="153" t="str">
        <v>USAP Vessel</v>
      </c>
      <c r="V40" s="155" t="str">
        <v>USAP Vessel</v>
      </c>
      <c r="W40" s="155" t="str">
        <v/>
      </c>
      <c r="X40" s="155" t="str">
        <v>-</v>
      </c>
      <c r="Y40" s="162">
        <v>44963</v>
      </c>
      <c r="Z40" s="157" t="str">
        <v/>
      </c>
      <c r="AA40" s="163" t="str">
        <v>LC-130</v>
      </c>
      <c r="AB40" s="156">
        <v>44969</v>
      </c>
      <c r="AC40" s="147" t="str">
        <v>Yes</v>
      </c>
      <c r="AD40" s="147" t="str">
        <v>FY23 inter</v>
      </c>
      <c r="AE40" s="147" t="str">
        <v>FY23 intra</v>
      </c>
      <c r="AF40" s="147" t="str">
        <v>D. Gibson</v>
      </c>
      <c r="AG40" s="147">
        <v>44477</v>
      </c>
      <c r="AH40" s="147" t="str">
        <v>I. McEwen</v>
      </c>
      <c r="AI40" s="147">
        <v>44477</v>
      </c>
      <c r="AJ40" s="147" t="str">
        <v>One drill head shipped one year early for ull system wet-test</v>
      </c>
      <c r="AK40" s="147" t="str">
        <v/>
      </c>
    </row>
    <row r="41" spans="1:37" ht="23.25" customHeight="1">
      <c r="A41" s="25">
        <v>1.2</v>
      </c>
      <c r="B41" s="48" t="str">
        <v/>
      </c>
      <c r="C41" s="18" t="str">
        <v>Drill Heads DNF - Y</v>
      </c>
      <c r="D41" s="172" t="str">
        <v>Drill Heads for winterover storage - ICL  - Do Not Freeze</v>
      </c>
      <c r="E41" s="23">
        <v>192</v>
      </c>
      <c r="F41" s="23">
        <v>24</v>
      </c>
      <c r="G41" s="23">
        <v>24</v>
      </c>
      <c r="H41" s="23">
        <v>1</v>
      </c>
      <c r="I41" s="22">
        <v>64</v>
      </c>
      <c r="J41" s="22">
        <v>1060</v>
      </c>
      <c r="K41" s="4">
        <v>1060</v>
      </c>
      <c r="L41" s="148" t="str">
        <v>actual</v>
      </c>
      <c r="M41" s="170" t="str">
        <v>DNF</v>
      </c>
      <c r="N41" s="163" t="str">
        <v xml:space="preserve"> U. Wisc. Madison</v>
      </c>
      <c r="O41" s="156" t="str">
        <v/>
      </c>
      <c r="P41" s="151" t="str">
        <v>UWM-PTH</v>
      </c>
      <c r="Q41" s="169">
        <v>45245</v>
      </c>
      <c r="R41" s="151" t="str">
        <v>Truck</v>
      </c>
      <c r="S41" s="153" t="str">
        <v>PTH - MCM</v>
      </c>
      <c r="T41" s="153" t="str">
        <v/>
      </c>
      <c r="U41" s="153" t="str">
        <v>USAP Vessel</v>
      </c>
      <c r="V41" s="155" t="str">
        <v>USAP Vessel</v>
      </c>
      <c r="W41" s="155" t="str">
        <v/>
      </c>
      <c r="X41" s="155" t="str">
        <v>-</v>
      </c>
      <c r="Y41" s="162">
        <v>45328</v>
      </c>
      <c r="Z41" s="157" t="str">
        <v/>
      </c>
      <c r="AA41" s="163" t="str">
        <v>LC-130</v>
      </c>
      <c r="AB41" s="156">
        <v>45334</v>
      </c>
      <c r="AC41" s="147" t="str">
        <v>Yes</v>
      </c>
      <c r="AD41" s="147" t="str">
        <v>FY24 inter</v>
      </c>
      <c r="AE41" s="147" t="str">
        <v>FY24 intra</v>
      </c>
      <c r="AF41" s="147" t="str">
        <v>D. Gibson</v>
      </c>
      <c r="AG41" s="156">
        <v>44477</v>
      </c>
      <c r="AH41" s="147" t="str">
        <v>I. McEwen</v>
      </c>
      <c r="AI41" s="156">
        <v>44477</v>
      </c>
      <c r="AJ41" s="147" t="str">
        <v/>
      </c>
      <c r="AK41" s="147" t="str">
        <v/>
      </c>
    </row>
    <row r="42" spans="1:37" ht="22.5" customHeight="1">
      <c r="A42" s="25">
        <v>1.2</v>
      </c>
      <c r="B42" s="48" t="str">
        <v/>
      </c>
      <c r="C42" s="18" t="str">
        <v>Drill Heads DNF - R</v>
      </c>
      <c r="D42" s="172" t="str">
        <v xml:space="preserve">Drill Heads for winterover storage - ICL  - Do Not Freeze </v>
      </c>
      <c r="E42" s="23">
        <v>192</v>
      </c>
      <c r="F42" s="23">
        <v>24</v>
      </c>
      <c r="G42" s="23">
        <v>24</v>
      </c>
      <c r="H42" s="23">
        <v>1</v>
      </c>
      <c r="I42" s="22">
        <v>64</v>
      </c>
      <c r="J42" s="22">
        <v>1060</v>
      </c>
      <c r="K42" s="4">
        <v>1060</v>
      </c>
      <c r="L42" s="148" t="str">
        <v>actual</v>
      </c>
      <c r="M42" s="170" t="str">
        <v>DNF</v>
      </c>
      <c r="N42" s="163" t="str">
        <v xml:space="preserve"> U. Wisc. Madison</v>
      </c>
      <c r="O42" s="156" t="str">
        <v/>
      </c>
      <c r="P42" s="151" t="str">
        <v>UWM-PTH</v>
      </c>
      <c r="Q42" s="169">
        <v>45245</v>
      </c>
      <c r="R42" s="151" t="str">
        <v>Truck</v>
      </c>
      <c r="S42" s="153" t="str">
        <v>PTH - MCM</v>
      </c>
      <c r="T42" s="153" t="str">
        <v/>
      </c>
      <c r="U42" s="153" t="str">
        <v>USAP Vessel</v>
      </c>
      <c r="V42" s="155" t="str">
        <v>USAP Vessel</v>
      </c>
      <c r="W42" s="155" t="str">
        <v/>
      </c>
      <c r="X42" s="155" t="str">
        <v>-</v>
      </c>
      <c r="Y42" s="162">
        <v>45328</v>
      </c>
      <c r="Z42" s="157" t="str">
        <v/>
      </c>
      <c r="AA42" s="163" t="str">
        <v>LC-130</v>
      </c>
      <c r="AB42" s="156">
        <v>45334</v>
      </c>
      <c r="AC42" s="147" t="str">
        <v>Yes</v>
      </c>
      <c r="AD42" s="147" t="str">
        <v>FY24 inter</v>
      </c>
      <c r="AE42" s="147" t="str">
        <v>FY24 intra</v>
      </c>
      <c r="AF42" s="147" t="str">
        <v>D. Gibson</v>
      </c>
      <c r="AG42" s="156">
        <v>44477</v>
      </c>
      <c r="AH42" s="147" t="str">
        <v>I. McEwen</v>
      </c>
      <c r="AI42" s="156">
        <v>44477</v>
      </c>
      <c r="AJ42" s="147" t="str">
        <v/>
      </c>
      <c r="AK42" s="147" t="str">
        <v/>
      </c>
    </row>
    <row r="43" spans="1:37" ht="34.5" hidden="1" customHeight="1">
      <c r="A43" s="25">
        <v>1.2</v>
      </c>
      <c r="B43" s="48" t="str">
        <v/>
      </c>
      <c r="C43" s="3" t="str">
        <v>Computing/controls components</v>
      </c>
      <c r="D43" s="3" t="str">
        <v>Computing and controls equipment (Sensor, motor drives and other sensitive electronics) - Do Not Freeze</v>
      </c>
      <c r="E43" s="4">
        <v>96</v>
      </c>
      <c r="F43" s="4">
        <v>48</v>
      </c>
      <c r="G43" s="4">
        <v>48</v>
      </c>
      <c r="H43" s="23">
        <v>1</v>
      </c>
      <c r="I43" s="22">
        <v>128</v>
      </c>
      <c r="J43" s="22">
        <v>3000</v>
      </c>
      <c r="K43" s="4">
        <v>3000</v>
      </c>
      <c r="L43" s="23" t="str">
        <v>estimated</v>
      </c>
      <c r="M43" s="6" t="str">
        <v>DNF</v>
      </c>
      <c r="N43" s="163" t="str">
        <v xml:space="preserve"> U. Wisc. Madison</v>
      </c>
      <c r="O43" s="156" t="str">
        <v/>
      </c>
      <c r="P43" s="160" t="str">
        <v>UWM - PTH</v>
      </c>
      <c r="Q43" s="169">
        <v>45505</v>
      </c>
      <c r="R43" s="151" t="str">
        <v>Truck</v>
      </c>
      <c r="S43" s="152" t="str">
        <v>PTH - CHC</v>
      </c>
      <c r="T43" s="153" t="str">
        <v/>
      </c>
      <c r="U43" s="153" t="str">
        <v>ComSur</v>
      </c>
      <c r="V43" s="154" t="str">
        <v>CHC-MCM</v>
      </c>
      <c r="W43" s="155" t="str">
        <v/>
      </c>
      <c r="X43" s="155" t="str">
        <v>USAP Air</v>
      </c>
      <c r="Y43" s="156">
        <v>45597</v>
      </c>
      <c r="Z43" s="157" t="str">
        <v/>
      </c>
      <c r="AA43" s="147" t="str">
        <v>LC-130</v>
      </c>
      <c r="AB43" s="156">
        <v>45611</v>
      </c>
      <c r="AC43" s="147" t="str">
        <v>Yes</v>
      </c>
      <c r="AD43" s="147" t="str">
        <v>FY25 inter</v>
      </c>
      <c r="AE43" s="147" t="str">
        <v>FY25 intra</v>
      </c>
      <c r="AF43" s="147" t="str">
        <v>D. Gibson</v>
      </c>
      <c r="AG43" s="147">
        <v>44477</v>
      </c>
      <c r="AH43" s="147" t="str">
        <v>I. McEwen</v>
      </c>
      <c r="AI43" s="147">
        <v>44477</v>
      </c>
      <c r="AJ43" s="147" t="str">
        <v/>
      </c>
      <c r="AK43" s="147" t="str">
        <v/>
      </c>
    </row>
    <row r="44" spans="1:37" ht="21.75" customHeight="1">
      <c r="A44" s="67">
        <v>1.2</v>
      </c>
      <c r="B44" s="68" t="str">
        <v/>
      </c>
      <c r="C44" s="19" t="str">
        <v xml:space="preserve">Installation Hardware  87-93 </v>
      </c>
      <c r="D44" s="19" t="str">
        <v>Installation hardware for winterover storage at Pole</v>
      </c>
      <c r="E44" s="69">
        <v>96</v>
      </c>
      <c r="F44" s="69">
        <v>48</v>
      </c>
      <c r="G44" s="69">
        <v>48</v>
      </c>
      <c r="H44" s="23">
        <v>7</v>
      </c>
      <c r="I44" s="22">
        <v>896</v>
      </c>
      <c r="J44" s="22">
        <v>1000</v>
      </c>
      <c r="K44" s="4">
        <v>7000</v>
      </c>
      <c r="L44" s="178" t="str">
        <v>estimated</v>
      </c>
      <c r="M44" s="7" t="str">
        <v/>
      </c>
      <c r="N44" s="163" t="str">
        <v xml:space="preserve"> U. Wisc. Madison</v>
      </c>
      <c r="O44" s="156" t="str">
        <v/>
      </c>
      <c r="P44" s="160" t="str">
        <v>UWM - PTH</v>
      </c>
      <c r="Q44" s="169">
        <v>45245</v>
      </c>
      <c r="R44" s="151" t="str">
        <v>Truck</v>
      </c>
      <c r="S44" s="152" t="str">
        <v>PTH - MCM</v>
      </c>
      <c r="T44" s="153" t="str">
        <v/>
      </c>
      <c r="U44" s="153" t="str">
        <v>USAP Vessel</v>
      </c>
      <c r="V44" s="155" t="str">
        <v>USAP Vessel</v>
      </c>
      <c r="W44" s="155" t="str">
        <v/>
      </c>
      <c r="X44" s="155" t="str">
        <v>-</v>
      </c>
      <c r="Y44" s="162">
        <v>45328</v>
      </c>
      <c r="Z44" s="157" t="str">
        <v/>
      </c>
      <c r="AA44" s="163" t="str">
        <v>LC-130</v>
      </c>
      <c r="AB44" s="156">
        <v>45337</v>
      </c>
      <c r="AC44" s="147" t="str">
        <v>Yes</v>
      </c>
      <c r="AD44" s="147" t="str">
        <v>FY24 inter</v>
      </c>
      <c r="AE44" s="147" t="str">
        <v>FY24 intra</v>
      </c>
      <c r="AF44" s="147" t="str">
        <v>D. Tosi</v>
      </c>
      <c r="AG44" s="156">
        <v>44461</v>
      </c>
      <c r="AH44" s="147" t="str">
        <v>I. McEwen</v>
      </c>
      <c r="AI44" s="156">
        <v>44461</v>
      </c>
      <c r="AJ44" s="147" t="str">
        <v/>
      </c>
      <c r="AK44" s="147" t="str">
        <v/>
      </c>
    </row>
    <row r="45" spans="1:37" ht="32.450000000000003" customHeight="1">
      <c r="A45" s="67">
        <v>1.2</v>
      </c>
      <c r="B45" s="68" t="str">
        <v/>
      </c>
      <c r="C45" s="19" t="str">
        <v xml:space="preserve">Installation Weights  87-93 </v>
      </c>
      <c r="D45" s="19" t="str">
        <v>Installation weights for winterover storage at Pole</v>
      </c>
      <c r="E45" s="69">
        <v>36</v>
      </c>
      <c r="F45" s="69">
        <v>24</v>
      </c>
      <c r="G45" s="69">
        <v>24</v>
      </c>
      <c r="H45" s="23">
        <v>7</v>
      </c>
      <c r="I45" s="22">
        <v>84</v>
      </c>
      <c r="J45" s="22">
        <v>785.71428571428567</v>
      </c>
      <c r="K45" s="4">
        <v>5500</v>
      </c>
      <c r="L45" s="69" t="str">
        <v>estimated</v>
      </c>
      <c r="M45" s="7" t="str">
        <v/>
      </c>
      <c r="N45" s="163" t="str">
        <v xml:space="preserve"> U. Wisc. Madison</v>
      </c>
      <c r="O45" s="156" t="str">
        <v/>
      </c>
      <c r="P45" s="160" t="str">
        <v>UWM - PTH</v>
      </c>
      <c r="Q45" s="169">
        <v>45245</v>
      </c>
      <c r="R45" s="151" t="str">
        <v>Truck</v>
      </c>
      <c r="S45" s="152" t="str">
        <v>PTH - MCM</v>
      </c>
      <c r="T45" s="153" t="str">
        <v/>
      </c>
      <c r="U45" s="153" t="str">
        <v>USAP Vessel</v>
      </c>
      <c r="V45" s="155" t="str">
        <v>USAP Vessel</v>
      </c>
      <c r="W45" s="155" t="str">
        <v/>
      </c>
      <c r="X45" s="155" t="str">
        <v>-</v>
      </c>
      <c r="Y45" s="162">
        <v>45328</v>
      </c>
      <c r="Z45" s="157" t="str">
        <v/>
      </c>
      <c r="AA45" s="163" t="str">
        <v>LC-130</v>
      </c>
      <c r="AB45" s="156">
        <v>45337</v>
      </c>
      <c r="AC45" s="147" t="str">
        <v>Yes</v>
      </c>
      <c r="AD45" s="147" t="str">
        <v>FY24 inter</v>
      </c>
      <c r="AE45" s="147" t="str">
        <v>FY24 intra</v>
      </c>
      <c r="AF45" s="147" t="str">
        <v>D. Tosi</v>
      </c>
      <c r="AG45" s="156">
        <v>44461</v>
      </c>
      <c r="AH45" s="147" t="str">
        <v>I. McEwen</v>
      </c>
      <c r="AI45" s="156">
        <v>44461</v>
      </c>
      <c r="AJ45" s="147" t="str">
        <v/>
      </c>
      <c r="AK45" s="147" t="str">
        <v/>
      </c>
    </row>
    <row r="46" spans="1:37" ht="31.5">
      <c r="A46" s="25">
        <v>1.5</v>
      </c>
      <c r="B46" s="48" t="str">
        <v/>
      </c>
      <c r="C46" s="3" t="str">
        <v>Calibration/Special Devices 87-88</v>
      </c>
      <c r="D46" s="3" t="str">
        <v>3+1 PencilBeams from UW, 2+1 pDOM and 1+1 LOMs - Do Not Deep Freeze</v>
      </c>
      <c r="E46" s="23">
        <v>58</v>
      </c>
      <c r="F46" s="23">
        <v>38</v>
      </c>
      <c r="G46" s="148">
        <v>41</v>
      </c>
      <c r="H46" s="23">
        <v>1</v>
      </c>
      <c r="I46" s="22">
        <v>52.293981481481481</v>
      </c>
      <c r="J46" s="22">
        <v>836</v>
      </c>
      <c r="K46" s="4">
        <v>836</v>
      </c>
      <c r="L46" s="23" t="str">
        <v>use mDOM as estimate</v>
      </c>
      <c r="M46" s="6" t="str">
        <v>DNDF [-40C]</v>
      </c>
      <c r="N46" s="163" t="str">
        <v xml:space="preserve"> U. Wisc. Madison</v>
      </c>
      <c r="O46" s="156" t="str">
        <v/>
      </c>
      <c r="P46" s="160" t="str">
        <v>UWM - PTH</v>
      </c>
      <c r="Q46" s="169">
        <v>45139</v>
      </c>
      <c r="R46" s="151" t="str">
        <v>Truck</v>
      </c>
      <c r="S46" s="152" t="str">
        <v>PTH - CHC</v>
      </c>
      <c r="T46" s="153" t="str">
        <v/>
      </c>
      <c r="U46" s="153" t="str">
        <v>ComSur</v>
      </c>
      <c r="V46" s="155" t="str">
        <v>CHC-MCM</v>
      </c>
      <c r="W46" s="155" t="str">
        <v/>
      </c>
      <c r="X46" s="155" t="str">
        <v>USAP Air</v>
      </c>
      <c r="Y46" s="156">
        <v>45231</v>
      </c>
      <c r="Z46" s="157" t="str">
        <v/>
      </c>
      <c r="AA46" s="147" t="str">
        <v>LC-130</v>
      </c>
      <c r="AB46" s="156">
        <v>45275</v>
      </c>
      <c r="AC46" s="147" t="str">
        <v>Yes</v>
      </c>
      <c r="AD46" s="147" t="str">
        <v>FY24 inter</v>
      </c>
      <c r="AE46" s="147" t="str">
        <v>FY24 intra</v>
      </c>
      <c r="AF46" s="147" t="str">
        <v>D. Williams</v>
      </c>
      <c r="AG46" s="156">
        <v>44482</v>
      </c>
      <c r="AH46" s="147" t="str">
        <v>D. Tosi</v>
      </c>
      <c r="AI46" s="156">
        <v>44482</v>
      </c>
      <c r="AJ46" s="147" t="str">
        <v/>
      </c>
      <c r="AK46" s="147" t="str">
        <v/>
      </c>
    </row>
    <row r="47" spans="1:37" ht="63">
      <c r="A47" s="25">
        <v>1.3</v>
      </c>
      <c r="B47" s="48" t="str">
        <v/>
      </c>
      <c r="C47" s="3" t="str">
        <v>Special Devices 87-88</v>
      </c>
      <c r="D47" s="3" t="str">
        <v>Special devices for 2 strings from UW (4+1 Radio Pulsers (all strings) 1+1 Radio Receivers, 3+1 FOM)  - Do Not Deep Freeze</v>
      </c>
      <c r="E47" s="23">
        <v>63</v>
      </c>
      <c r="F47" s="23">
        <v>40</v>
      </c>
      <c r="G47" s="23">
        <v>42</v>
      </c>
      <c r="H47" s="23">
        <v>1</v>
      </c>
      <c r="I47" s="22">
        <v>61.25</v>
      </c>
      <c r="J47" s="22">
        <v>677</v>
      </c>
      <c r="K47" s="4">
        <v>677</v>
      </c>
      <c r="L47" s="148" t="str">
        <v>preliminary</v>
      </c>
      <c r="M47" s="6" t="str">
        <v>DNDF [-40C]</v>
      </c>
      <c r="N47" s="10" t="str">
        <v>UWM/Kansas</v>
      </c>
      <c r="O47" s="156" t="str">
        <v/>
      </c>
      <c r="P47" s="160" t="str">
        <v>UWM - PTH</v>
      </c>
      <c r="Q47" s="169">
        <v>45139</v>
      </c>
      <c r="R47" s="151" t="str">
        <v>Truck</v>
      </c>
      <c r="S47" s="152" t="str">
        <v>PTH - CHC</v>
      </c>
      <c r="T47" s="153" t="str">
        <v/>
      </c>
      <c r="U47" s="153" t="str">
        <v>ComSur</v>
      </c>
      <c r="V47" s="155" t="str">
        <v>CHC-MCM</v>
      </c>
      <c r="W47" s="155" t="str">
        <v/>
      </c>
      <c r="X47" s="155" t="str">
        <v>USAP Air</v>
      </c>
      <c r="Y47" s="156">
        <v>45231</v>
      </c>
      <c r="Z47" s="157" t="str">
        <v/>
      </c>
      <c r="AA47" s="163" t="str">
        <v>LC-130</v>
      </c>
      <c r="AB47" s="156">
        <v>45275</v>
      </c>
      <c r="AC47" s="147" t="str">
        <v>Yes</v>
      </c>
      <c r="AD47" s="147" t="str">
        <v>FY24 inter</v>
      </c>
      <c r="AE47" s="147" t="str">
        <v>FY24 intra</v>
      </c>
      <c r="AF47" s="147" t="str">
        <v>S. Boeser</v>
      </c>
      <c r="AG47" s="156">
        <v>44482</v>
      </c>
      <c r="AH47" s="147" t="str">
        <v>D. Tosi</v>
      </c>
      <c r="AI47" s="156">
        <v>44482</v>
      </c>
      <c r="AJ47" s="147" t="str">
        <v>4+1 Radio Pulser, weight  50 kg. 1+1 Radio receiver, assume mDOM weight, 3+1 FOM (assume mDOM weight) + 2ftx2ftx4ft FOM box (50 lbs).  Special Devices from UW. FTS, seismometer missing from estimate.  250 lbs crate estimate</v>
      </c>
      <c r="AK47" s="147" t="str">
        <v/>
      </c>
    </row>
    <row r="48" spans="1:37" ht="30" customHeight="1">
      <c r="A48" s="37">
        <v>1.2</v>
      </c>
      <c r="B48" s="70" t="str">
        <v/>
      </c>
      <c r="C48" s="1" t="str">
        <v>Misc. Science Equipment - FY24</v>
      </c>
      <c r="D48" s="1" t="str">
        <v xml:space="preserve">Scientific and test equipment (SPAT, DCM et al.) - Do Not Freeze </v>
      </c>
      <c r="E48" s="38">
        <v>48</v>
      </c>
      <c r="F48" s="38">
        <v>48</v>
      </c>
      <c r="G48" s="38">
        <v>48</v>
      </c>
      <c r="H48" s="23">
        <v>1</v>
      </c>
      <c r="I48" s="22">
        <v>64</v>
      </c>
      <c r="J48" s="22">
        <v>1500</v>
      </c>
      <c r="K48" s="4">
        <v>1500</v>
      </c>
      <c r="L48" s="177" t="str">
        <v>estimated</v>
      </c>
      <c r="M48" s="173" t="str">
        <v>DNF</v>
      </c>
      <c r="N48" s="163" t="str">
        <v xml:space="preserve"> U. Wisc. Madison</v>
      </c>
      <c r="O48" s="156" t="str">
        <v/>
      </c>
      <c r="P48" s="151" t="str">
        <v>UWM - PTH</v>
      </c>
      <c r="Q48" s="169">
        <v>45139</v>
      </c>
      <c r="R48" s="151" t="str">
        <v>Truck</v>
      </c>
      <c r="S48" s="152" t="str">
        <v>PTH - CHC</v>
      </c>
      <c r="T48" s="153" t="str">
        <v/>
      </c>
      <c r="U48" s="153" t="str">
        <v>ComSur</v>
      </c>
      <c r="V48" s="155" t="str">
        <v>CHC-MCM</v>
      </c>
      <c r="W48" s="155" t="str">
        <v/>
      </c>
      <c r="X48" s="155" t="str">
        <v>USAP Air</v>
      </c>
      <c r="Y48" s="156">
        <v>45231</v>
      </c>
      <c r="Z48" s="157" t="str">
        <v/>
      </c>
      <c r="AA48" s="163" t="str">
        <v>LC-130</v>
      </c>
      <c r="AB48" s="156">
        <v>45261</v>
      </c>
      <c r="AC48" s="147" t="str">
        <v>Yes</v>
      </c>
      <c r="AD48" s="147" t="str">
        <v>FY24 inter</v>
      </c>
      <c r="AE48" s="147" t="str">
        <v>FY24 intra</v>
      </c>
      <c r="AF48" s="147" t="str">
        <v>T. Karg</v>
      </c>
      <c r="AG48" s="156">
        <v>44477</v>
      </c>
      <c r="AH48" s="147" t="str">
        <v>D. Tosi</v>
      </c>
      <c r="AI48" s="156">
        <v>44477</v>
      </c>
      <c r="AJ48" s="147" t="str">
        <v/>
      </c>
      <c r="AK48" s="147" t="str">
        <v/>
      </c>
    </row>
    <row r="49" spans="1:40" ht="32.450000000000003" hidden="1" customHeight="1">
      <c r="A49" s="25">
        <v>1.3</v>
      </c>
      <c r="B49" s="48" t="str">
        <v/>
      </c>
      <c r="C49" s="71" t="str">
        <v>Special Devices 89-93</v>
      </c>
      <c r="D49" s="3" t="str">
        <v>Special devices for 5 remaining strings from UW (4+1 FOM,2+1 Radio Receivers, 11+1 LOM + seismometer*) - Do Not Deep Freeze</v>
      </c>
      <c r="E49" s="23">
        <v>81</v>
      </c>
      <c r="F49" s="23">
        <v>56</v>
      </c>
      <c r="G49" s="23">
        <v>51</v>
      </c>
      <c r="H49" s="23">
        <v>1</v>
      </c>
      <c r="I49" s="22">
        <v>133.875</v>
      </c>
      <c r="J49" s="22">
        <v>1797</v>
      </c>
      <c r="K49" s="4">
        <v>1797</v>
      </c>
      <c r="L49" s="148" t="str">
        <v>preliminary</v>
      </c>
      <c r="M49" s="6" t="str">
        <v>DNDF [-40C]</v>
      </c>
      <c r="N49" s="10" t="str">
        <v>UWM/Kansas</v>
      </c>
      <c r="O49" s="156" t="str">
        <v/>
      </c>
      <c r="P49" s="160" t="str">
        <v>UWM - PTH</v>
      </c>
      <c r="Q49" s="169">
        <v>45505</v>
      </c>
      <c r="R49" s="151" t="str">
        <v>Truck</v>
      </c>
      <c r="S49" s="152" t="str">
        <v>PTH - CHC</v>
      </c>
      <c r="T49" s="153" t="str">
        <v/>
      </c>
      <c r="U49" s="153" t="str">
        <v>ComAir</v>
      </c>
      <c r="V49" s="155" t="str">
        <v>CHC-MCM</v>
      </c>
      <c r="W49" s="155" t="str">
        <v/>
      </c>
      <c r="X49" s="155" t="str">
        <v>USAP Air</v>
      </c>
      <c r="Y49" s="156">
        <v>45597</v>
      </c>
      <c r="Z49" s="157" t="str">
        <v/>
      </c>
      <c r="AA49" s="163" t="str">
        <v>LC-130</v>
      </c>
      <c r="AB49" s="156">
        <v>45621</v>
      </c>
      <c r="AC49" s="147" t="str">
        <v>Yes</v>
      </c>
      <c r="AD49" s="147" t="str">
        <v>FY25 inter</v>
      </c>
      <c r="AE49" s="147" t="str">
        <v>FY25 intra</v>
      </c>
      <c r="AF49" s="147" t="str">
        <v>S. Boeser</v>
      </c>
      <c r="AG49" s="147">
        <v>44482</v>
      </c>
      <c r="AH49" s="147" t="str">
        <v>D. Tosi</v>
      </c>
      <c r="AI49" s="147">
        <v>44482</v>
      </c>
      <c r="AJ49" s="147" t="str">
        <v xml:space="preserve">21 Special Devices from USA (11+ 1 LOM, 4+1 FOM, 2+1 RR, FTS ? , seismometer), assume mDOM weight. 200 lbs wood crate. FTS not included. (*) Seismometer not yet in CMD </v>
      </c>
      <c r="AK49" s="147" t="str">
        <v/>
      </c>
    </row>
    <row r="50" spans="1:40" ht="32.450000000000003" hidden="1" customHeight="1">
      <c r="A50" s="25">
        <v>1.5</v>
      </c>
      <c r="B50" s="48" t="str">
        <v/>
      </c>
      <c r="C50" s="3" t="str">
        <v>Calibration/Special Devices  89-93</v>
      </c>
      <c r="D50" s="3" t="str">
        <v>8+1 PencilBeams, 12+1 pDOMs from UW - Do Not Deep Freeze</v>
      </c>
      <c r="E50" s="23">
        <v>75</v>
      </c>
      <c r="F50" s="23">
        <v>56.5</v>
      </c>
      <c r="G50" s="148">
        <v>41</v>
      </c>
      <c r="H50" s="23">
        <v>1</v>
      </c>
      <c r="I50" s="22">
        <v>100.54253472222223</v>
      </c>
      <c r="J50" s="22">
        <v>1602</v>
      </c>
      <c r="K50" s="4">
        <v>1602</v>
      </c>
      <c r="L50" s="23" t="str">
        <v>use mDOM as estimate</v>
      </c>
      <c r="M50" s="6" t="str">
        <v>DNDF [-40C]</v>
      </c>
      <c r="N50" s="163" t="str">
        <v xml:space="preserve"> U. Wisc. Madison</v>
      </c>
      <c r="O50" s="156" t="str">
        <v/>
      </c>
      <c r="P50" s="151" t="str">
        <v>UWM - PTH</v>
      </c>
      <c r="Q50" s="169">
        <v>45505</v>
      </c>
      <c r="R50" s="151" t="str">
        <v>Truck</v>
      </c>
      <c r="S50" s="152" t="str">
        <v>PTH - CHC</v>
      </c>
      <c r="T50" s="153" t="str">
        <v/>
      </c>
      <c r="U50" s="153" t="str">
        <v>ComSur</v>
      </c>
      <c r="V50" s="155" t="str">
        <v>CHC-MCM</v>
      </c>
      <c r="W50" s="155" t="str">
        <v/>
      </c>
      <c r="X50" s="155" t="str">
        <v>USAP Air</v>
      </c>
      <c r="Y50" s="156">
        <v>45597</v>
      </c>
      <c r="Z50" s="157" t="str">
        <v/>
      </c>
      <c r="AA50" s="163" t="str">
        <v>LC-130</v>
      </c>
      <c r="AB50" s="156">
        <v>45621</v>
      </c>
      <c r="AC50" s="147" t="str">
        <v>Yes</v>
      </c>
      <c r="AD50" s="147" t="str">
        <v>FY25 inter</v>
      </c>
      <c r="AE50" s="147" t="str">
        <v>FY25 intra</v>
      </c>
      <c r="AF50" s="147" t="str">
        <v>D. Williams</v>
      </c>
      <c r="AG50" s="147">
        <v>44482</v>
      </c>
      <c r="AH50" s="147" t="str">
        <v>D. Tosi</v>
      </c>
      <c r="AI50" s="147">
        <v>44474</v>
      </c>
      <c r="AJ50" s="147" t="str">
        <v xml:space="preserve">8+1 PencilBeams for strings 89-93, 12+1 pDOMs, assume mDOM weight. 244 lbs crate. </v>
      </c>
      <c r="AK50" s="147" t="str">
        <v/>
      </c>
    </row>
    <row r="51" spans="1:40" ht="27" hidden="1" customHeight="1">
      <c r="A51" s="37">
        <v>1.2</v>
      </c>
      <c r="B51" s="70" t="str">
        <v/>
      </c>
      <c r="C51" s="1" t="str">
        <v>Misc. Science Equipment - FY25</v>
      </c>
      <c r="D51" s="1" t="str">
        <v>Scientific and test equipment  (Handheld test devices, Paros, et al.) - Do Not Freeze</v>
      </c>
      <c r="E51" s="38">
        <v>48</v>
      </c>
      <c r="F51" s="38">
        <v>48</v>
      </c>
      <c r="G51" s="38">
        <v>48</v>
      </c>
      <c r="H51" s="23">
        <v>1</v>
      </c>
      <c r="I51" s="22">
        <v>64</v>
      </c>
      <c r="J51" s="22">
        <v>1500</v>
      </c>
      <c r="K51" s="4">
        <v>1500</v>
      </c>
      <c r="L51" s="177" t="str">
        <v>estimated</v>
      </c>
      <c r="M51" s="173" t="str">
        <v>DNF</v>
      </c>
      <c r="N51" s="163" t="str">
        <v xml:space="preserve"> U. Wisc. Madison</v>
      </c>
      <c r="O51" s="156" t="str">
        <v/>
      </c>
      <c r="P51" s="151" t="str">
        <v>UWM - PTH</v>
      </c>
      <c r="Q51" s="169">
        <v>45505</v>
      </c>
      <c r="R51" s="151" t="str">
        <v>Truck</v>
      </c>
      <c r="S51" s="152" t="str">
        <v>PTH - CHC</v>
      </c>
      <c r="T51" s="153" t="str">
        <v/>
      </c>
      <c r="U51" s="153" t="str">
        <v>ComSur</v>
      </c>
      <c r="V51" s="155" t="str">
        <v>CHC-MCM</v>
      </c>
      <c r="W51" s="155" t="str">
        <v/>
      </c>
      <c r="X51" s="155" t="str">
        <v>USAP Air</v>
      </c>
      <c r="Y51" s="156">
        <v>45597</v>
      </c>
      <c r="Z51" s="157" t="str">
        <v/>
      </c>
      <c r="AA51" s="163" t="str">
        <v>LC-130</v>
      </c>
      <c r="AB51" s="156">
        <v>45627</v>
      </c>
      <c r="AC51" s="147" t="str">
        <v>Yes</v>
      </c>
      <c r="AD51" s="147" t="str">
        <v>FY25 inter</v>
      </c>
      <c r="AE51" s="147" t="str">
        <v>FY25 intra</v>
      </c>
      <c r="AF51" s="147" t="str">
        <v>D. Tosi</v>
      </c>
      <c r="AG51" s="147">
        <v>44477</v>
      </c>
      <c r="AH51" s="147" t="str">
        <v>D. Tosi</v>
      </c>
      <c r="AI51" s="147">
        <v>44477</v>
      </c>
      <c r="AJ51" s="147" t="str">
        <v/>
      </c>
      <c r="AK51" s="147" t="str">
        <v/>
      </c>
    </row>
    <row r="52" spans="1:40" ht="31.5" hidden="1">
      <c r="A52" s="25">
        <v>1.5</v>
      </c>
      <c r="B52" s="48" t="str">
        <v/>
      </c>
      <c r="C52" s="3" t="str">
        <v>Dust logging device</v>
      </c>
      <c r="D52" s="3" t="str">
        <v>Blue Logging device - sensitive equipment - Do Not Freeze</v>
      </c>
      <c r="E52" s="23">
        <v>48</v>
      </c>
      <c r="F52" s="23">
        <v>17</v>
      </c>
      <c r="G52" s="23">
        <v>17</v>
      </c>
      <c r="H52" s="23">
        <v>1</v>
      </c>
      <c r="I52" s="22">
        <v>8.0277777777777786</v>
      </c>
      <c r="J52" s="22">
        <v>60</v>
      </c>
      <c r="K52" s="4">
        <v>60</v>
      </c>
      <c r="L52" s="148" t="str">
        <v>as in 2019-2020</v>
      </c>
      <c r="M52" s="170" t="str">
        <v>DNF</v>
      </c>
      <c r="N52" s="163" t="str">
        <v xml:space="preserve"> U. Wisc. Madison</v>
      </c>
      <c r="O52" s="156" t="str">
        <v/>
      </c>
      <c r="P52" s="160" t="str">
        <v>UWM - PTH</v>
      </c>
      <c r="Q52" s="169">
        <v>45505</v>
      </c>
      <c r="R52" s="151" t="str">
        <v>Truck</v>
      </c>
      <c r="S52" s="152" t="str">
        <v>PTH - CHC</v>
      </c>
      <c r="T52" s="153" t="str">
        <v/>
      </c>
      <c r="U52" s="153" t="str">
        <v>ComAir</v>
      </c>
      <c r="V52" s="155" t="str">
        <v>CHC-MCM</v>
      </c>
      <c r="W52" s="155" t="str">
        <v/>
      </c>
      <c r="X52" s="155" t="str">
        <v>USAP Air</v>
      </c>
      <c r="Y52" s="156">
        <v>45597</v>
      </c>
      <c r="Z52" s="157" t="str">
        <v/>
      </c>
      <c r="AA52" s="163" t="str">
        <v>LC-130</v>
      </c>
      <c r="AB52" s="156">
        <v>45621</v>
      </c>
      <c r="AC52" s="147" t="str">
        <v>Yes</v>
      </c>
      <c r="AD52" s="147" t="str">
        <v>FY25 inter</v>
      </c>
      <c r="AE52" s="147" t="str">
        <v>FY25 intra</v>
      </c>
      <c r="AF52" s="147" t="str">
        <v>D. Williams</v>
      </c>
      <c r="AG52" s="147">
        <v>44483</v>
      </c>
      <c r="AH52" s="147" t="str">
        <v>D. Tosi</v>
      </c>
      <c r="AI52" s="147">
        <v>44457</v>
      </c>
      <c r="AJ52" s="147" t="str">
        <v>Used weights from last deployment season shipment data (could be combined)</v>
      </c>
      <c r="AK52" s="147" t="str">
        <v/>
      </c>
    </row>
    <row r="53" spans="1:40" ht="31.5" hidden="1">
      <c r="A53" s="25">
        <v>1.5</v>
      </c>
      <c r="B53" s="48" t="str">
        <v/>
      </c>
      <c r="C53" s="3" t="str">
        <v>Dust logging device</v>
      </c>
      <c r="D53" s="3" t="str">
        <v>Green Logging device - sensitive equipment - Do Not Freeze</v>
      </c>
      <c r="E53" s="23">
        <v>48</v>
      </c>
      <c r="F53" s="23">
        <v>17</v>
      </c>
      <c r="G53" s="23">
        <v>17</v>
      </c>
      <c r="H53" s="23">
        <v>1</v>
      </c>
      <c r="I53" s="22">
        <v>8.0277777777777786</v>
      </c>
      <c r="J53" s="22">
        <v>60</v>
      </c>
      <c r="K53" s="4">
        <v>60</v>
      </c>
      <c r="L53" s="148" t="str">
        <v>as in 2019-2020</v>
      </c>
      <c r="M53" s="170" t="str">
        <v>DNF</v>
      </c>
      <c r="N53" s="163" t="str">
        <v xml:space="preserve"> U. Wisc. Madison</v>
      </c>
      <c r="O53" s="156" t="str">
        <v/>
      </c>
      <c r="P53" s="160" t="str">
        <v>UWM - PTH</v>
      </c>
      <c r="Q53" s="169">
        <v>45505</v>
      </c>
      <c r="R53" s="151" t="str">
        <v>Truck</v>
      </c>
      <c r="S53" s="152" t="str">
        <v>PTH - CHC</v>
      </c>
      <c r="T53" s="153" t="str">
        <v/>
      </c>
      <c r="U53" s="153" t="str">
        <v>ComAir</v>
      </c>
      <c r="V53" s="155" t="str">
        <v>CHC-MCM</v>
      </c>
      <c r="W53" s="155" t="str">
        <v/>
      </c>
      <c r="X53" s="155" t="str">
        <v>USAP Air</v>
      </c>
      <c r="Y53" s="156">
        <v>45597</v>
      </c>
      <c r="Z53" s="157" t="str">
        <v/>
      </c>
      <c r="AA53" s="163" t="str">
        <v>LC-130</v>
      </c>
      <c r="AB53" s="156">
        <v>45621</v>
      </c>
      <c r="AC53" s="147" t="str">
        <v>Yes</v>
      </c>
      <c r="AD53" s="147" t="str">
        <v>FY25 inter</v>
      </c>
      <c r="AE53" s="147" t="str">
        <v>FY25 intra</v>
      </c>
      <c r="AF53" s="147" t="str">
        <v>D. Williams</v>
      </c>
      <c r="AG53" s="147">
        <v>44483</v>
      </c>
      <c r="AH53" s="147" t="str">
        <v>D. Tosi</v>
      </c>
      <c r="AI53" s="147">
        <v>44458</v>
      </c>
      <c r="AJ53" s="147" t="str">
        <v>Used weights from last deployment season shipment data (could be combined)</v>
      </c>
      <c r="AK53" s="147" t="str">
        <v/>
      </c>
    </row>
    <row r="54" spans="1:40" ht="31.5" hidden="1">
      <c r="A54" s="25">
        <v>1.5</v>
      </c>
      <c r="B54" s="48" t="str">
        <v/>
      </c>
      <c r="C54" s="3" t="str">
        <v>Dust logging device</v>
      </c>
      <c r="D54" s="3" t="str">
        <v>Electronics parts - sensitive equipment - Do Not Freeze</v>
      </c>
      <c r="E54" s="23">
        <v>26</v>
      </c>
      <c r="F54" s="23">
        <v>24</v>
      </c>
      <c r="G54" s="23">
        <v>24</v>
      </c>
      <c r="H54" s="23">
        <v>1</v>
      </c>
      <c r="I54" s="22">
        <v>8.6666666666666661</v>
      </c>
      <c r="J54" s="22">
        <v>120</v>
      </c>
      <c r="K54" s="4">
        <v>120</v>
      </c>
      <c r="L54" s="148" t="str">
        <v>as in 2019-2020</v>
      </c>
      <c r="M54" s="170" t="str">
        <v>DNF</v>
      </c>
      <c r="N54" s="163" t="str">
        <v xml:space="preserve"> U. Wisc. Madison</v>
      </c>
      <c r="O54" s="156" t="str">
        <v/>
      </c>
      <c r="P54" s="160" t="str">
        <v>UWM - PTH</v>
      </c>
      <c r="Q54" s="169">
        <v>45505</v>
      </c>
      <c r="R54" s="151" t="str">
        <v>Truck</v>
      </c>
      <c r="S54" s="152" t="str">
        <v>PTH - CHC</v>
      </c>
      <c r="T54" s="153" t="str">
        <v/>
      </c>
      <c r="U54" s="153" t="str">
        <v>ComAir</v>
      </c>
      <c r="V54" s="155" t="str">
        <v>CHC-MCM</v>
      </c>
      <c r="W54" s="155" t="str">
        <v/>
      </c>
      <c r="X54" s="155" t="str">
        <v>USAP Air</v>
      </c>
      <c r="Y54" s="156">
        <v>45597</v>
      </c>
      <c r="Z54" s="157" t="str">
        <v/>
      </c>
      <c r="AA54" s="163" t="str">
        <v>LC-130</v>
      </c>
      <c r="AB54" s="156">
        <v>45621</v>
      </c>
      <c r="AC54" s="147" t="str">
        <v>Yes</v>
      </c>
      <c r="AD54" s="147" t="str">
        <v>FY25 inter</v>
      </c>
      <c r="AE54" s="147" t="str">
        <v>FY25 intra</v>
      </c>
      <c r="AF54" s="147" t="str">
        <v>D. Williams</v>
      </c>
      <c r="AG54" s="147">
        <v>44483</v>
      </c>
      <c r="AH54" s="147" t="str">
        <v>D. Tosi</v>
      </c>
      <c r="AI54" s="147">
        <v>44459</v>
      </c>
      <c r="AJ54" s="147" t="str">
        <v>Used weights from last deployment season shipment data (could be combined)</v>
      </c>
      <c r="AK54" s="147" t="str">
        <v/>
      </c>
    </row>
    <row r="55" spans="1:40" ht="31.5" hidden="1">
      <c r="A55" s="25">
        <v>1.5</v>
      </c>
      <c r="B55" s="48" t="str">
        <v/>
      </c>
      <c r="C55" s="3" t="str">
        <v>Dust logging device</v>
      </c>
      <c r="D55" s="3" t="str">
        <v>Electronics parts - sensitive equipment - Do Not Freeze</v>
      </c>
      <c r="E55" s="23">
        <v>26</v>
      </c>
      <c r="F55" s="23">
        <v>23</v>
      </c>
      <c r="G55" s="23">
        <v>20</v>
      </c>
      <c r="H55" s="23">
        <v>1</v>
      </c>
      <c r="I55" s="22">
        <v>6.9212962962962967</v>
      </c>
      <c r="J55" s="22">
        <v>60</v>
      </c>
      <c r="K55" s="4">
        <v>60</v>
      </c>
      <c r="L55" s="148" t="str">
        <v>as in 2019-2020</v>
      </c>
      <c r="M55" s="170" t="str">
        <v>DNF</v>
      </c>
      <c r="N55" s="163" t="str">
        <v xml:space="preserve"> U. Wisc. Madison</v>
      </c>
      <c r="O55" s="156" t="str">
        <v/>
      </c>
      <c r="P55" s="160" t="str">
        <v>UWM - PTH</v>
      </c>
      <c r="Q55" s="169">
        <v>45505</v>
      </c>
      <c r="R55" s="151" t="str">
        <v>Truck</v>
      </c>
      <c r="S55" s="152" t="str">
        <v>PTH - CHC</v>
      </c>
      <c r="T55" s="153" t="str">
        <v/>
      </c>
      <c r="U55" s="153" t="str">
        <v>ComAir</v>
      </c>
      <c r="V55" s="155" t="str">
        <v>CHC-MCM</v>
      </c>
      <c r="W55" s="155" t="str">
        <v/>
      </c>
      <c r="X55" s="155" t="str">
        <v>USAP Air</v>
      </c>
      <c r="Y55" s="156">
        <v>45597</v>
      </c>
      <c r="Z55" s="157" t="str">
        <v/>
      </c>
      <c r="AA55" s="163" t="str">
        <v>LC-130</v>
      </c>
      <c r="AB55" s="156">
        <v>45621</v>
      </c>
      <c r="AC55" s="147" t="str">
        <v>Yes</v>
      </c>
      <c r="AD55" s="147" t="str">
        <v>FY25 inter</v>
      </c>
      <c r="AE55" s="147" t="str">
        <v>FY25 intra</v>
      </c>
      <c r="AF55" s="147" t="str">
        <v>D. Williams</v>
      </c>
      <c r="AG55" s="147">
        <v>44483</v>
      </c>
      <c r="AH55" s="147" t="str">
        <v>D. Tosi</v>
      </c>
      <c r="AI55" s="147">
        <v>44460</v>
      </c>
      <c r="AJ55" s="147" t="str">
        <v>Used weights from last deployment season shipment data (could be combined)</v>
      </c>
      <c r="AK55" s="147" t="str">
        <v/>
      </c>
    </row>
    <row r="56" spans="1:40" ht="47.25" hidden="1">
      <c r="A56" s="25">
        <v>1.5</v>
      </c>
      <c r="B56" s="48" t="str">
        <v/>
      </c>
      <c r="C56" s="3" t="str">
        <v>Logging winch</v>
      </c>
      <c r="D56" s="3" t="str">
        <v xml:space="preserve">Winch to be used for Dust Logging </v>
      </c>
      <c r="E56" s="23">
        <v>86</v>
      </c>
      <c r="F56" s="23">
        <v>60</v>
      </c>
      <c r="G56" s="23">
        <v>68</v>
      </c>
      <c r="H56" s="23">
        <v>1</v>
      </c>
      <c r="I56" s="22">
        <v>203.05555555555554</v>
      </c>
      <c r="J56" s="22">
        <v>3500</v>
      </c>
      <c r="K56" s="4">
        <v>3500</v>
      </c>
      <c r="L56" s="148" t="str">
        <v>IDP deep logging winch for reference</v>
      </c>
      <c r="M56" s="170" t="str">
        <v/>
      </c>
      <c r="N56" s="163" t="str">
        <v xml:space="preserve"> U. Wisc. Madison</v>
      </c>
      <c r="O56" s="156" t="str">
        <v/>
      </c>
      <c r="P56" s="160" t="str">
        <v>UWM - PTH</v>
      </c>
      <c r="Q56" s="169">
        <v>45505</v>
      </c>
      <c r="R56" s="151" t="str">
        <v>Truck</v>
      </c>
      <c r="S56" s="152" t="str">
        <v>PTH - CHC</v>
      </c>
      <c r="T56" s="153" t="str">
        <v/>
      </c>
      <c r="U56" s="153" t="str">
        <v>ComAir</v>
      </c>
      <c r="V56" s="155" t="str">
        <v>CHC-MCM</v>
      </c>
      <c r="W56" s="155" t="str">
        <v/>
      </c>
      <c r="X56" s="155" t="str">
        <v>USAP Air</v>
      </c>
      <c r="Y56" s="156">
        <v>45597</v>
      </c>
      <c r="Z56" s="157" t="str">
        <v/>
      </c>
      <c r="AA56" s="163" t="str">
        <v>LC-130</v>
      </c>
      <c r="AB56" s="156">
        <v>45621</v>
      </c>
      <c r="AC56" s="147" t="str">
        <v>Yes</v>
      </c>
      <c r="AD56" s="147" t="str">
        <v>FY25 inter</v>
      </c>
      <c r="AE56" s="147" t="str">
        <v>FY25 intra</v>
      </c>
      <c r="AF56" s="147" t="str">
        <v>D. Tosi</v>
      </c>
      <c r="AG56" s="147">
        <v>44477</v>
      </c>
      <c r="AH56" s="147" t="str">
        <v>I. McEwen</v>
      </c>
      <c r="AI56" s="147">
        <v>44477</v>
      </c>
      <c r="AJ56" s="147" t="str">
        <v>Used weights and cubes of IDP deep logging winch. Send back end of season</v>
      </c>
      <c r="AK56" s="147" t="str">
        <v/>
      </c>
    </row>
    <row r="57" spans="1:40" ht="47.25" hidden="1">
      <c r="A57" s="25">
        <v>1.5</v>
      </c>
      <c r="B57" s="48" t="str">
        <v/>
      </c>
      <c r="C57" s="3" t="str">
        <v>Logging winch control box</v>
      </c>
      <c r="D57" s="3" t="str">
        <v>Control Box for winch for Dust Logging  - sensitive equipment - Do Not Freeze</v>
      </c>
      <c r="E57" s="23">
        <v>48</v>
      </c>
      <c r="F57" s="23">
        <v>48</v>
      </c>
      <c r="G57" s="23">
        <v>36</v>
      </c>
      <c r="H57" s="23">
        <v>1</v>
      </c>
      <c r="I57" s="22">
        <v>48</v>
      </c>
      <c r="J57" s="22">
        <v>400</v>
      </c>
      <c r="K57" s="4">
        <v>400</v>
      </c>
      <c r="L57" s="148" t="str">
        <v>IDP deep logging winch for reference</v>
      </c>
      <c r="M57" s="170" t="str">
        <v>DNF</v>
      </c>
      <c r="N57" s="163" t="str">
        <v xml:space="preserve"> U. Wisc. Madison</v>
      </c>
      <c r="O57" s="156" t="str">
        <v/>
      </c>
      <c r="P57" s="160" t="str">
        <v>UWM - PTH</v>
      </c>
      <c r="Q57" s="169">
        <v>45505</v>
      </c>
      <c r="R57" s="151" t="str">
        <v>Truck</v>
      </c>
      <c r="S57" s="152" t="str">
        <v>PTH - CHC</v>
      </c>
      <c r="T57" s="153" t="str">
        <v/>
      </c>
      <c r="U57" s="153" t="str">
        <v>ComAir</v>
      </c>
      <c r="V57" s="155" t="str">
        <v>CHC-MCM</v>
      </c>
      <c r="W57" s="155" t="str">
        <v/>
      </c>
      <c r="X57" s="155" t="str">
        <v>USAP Air</v>
      </c>
      <c r="Y57" s="156">
        <v>45597</v>
      </c>
      <c r="Z57" s="157" t="str">
        <v/>
      </c>
      <c r="AA57" s="163" t="str">
        <v>LC-130</v>
      </c>
      <c r="AB57" s="156">
        <v>45621</v>
      </c>
      <c r="AC57" s="147" t="str">
        <v>Yes</v>
      </c>
      <c r="AD57" s="147" t="str">
        <v>FY25 inter</v>
      </c>
      <c r="AE57" s="147" t="str">
        <v>FY25 intra</v>
      </c>
      <c r="AF57" s="147" t="str">
        <v>D. Tosi</v>
      </c>
      <c r="AG57" s="147">
        <v>44477</v>
      </c>
      <c r="AH57" s="147" t="str">
        <v>I. McEwen</v>
      </c>
      <c r="AI57" s="147">
        <v>44477</v>
      </c>
      <c r="AJ57" s="147" t="str">
        <v>Used weights and cubes of IDP deep logging winch. Send back end of season</v>
      </c>
      <c r="AK57" s="147" t="str">
        <v/>
      </c>
    </row>
    <row r="58" spans="1:40" s="95" customFormat="1" ht="29.85" hidden="1" customHeight="1" thickBot="1">
      <c r="A58" s="53" t="str">
        <v/>
      </c>
      <c r="B58" s="53" t="str">
        <v/>
      </c>
      <c r="C58" s="54" t="str">
        <v>U. Wisconsin totals:</v>
      </c>
      <c r="D58" s="55" t="str">
        <v/>
      </c>
      <c r="E58" s="44" t="str">
        <v/>
      </c>
      <c r="F58" s="44" t="str">
        <v/>
      </c>
      <c r="G58" s="44" t="str">
        <v>TEU=&gt;</v>
      </c>
      <c r="H58" s="56">
        <v>12.127729694308279</v>
      </c>
      <c r="I58" s="57">
        <v>11545.59866898148</v>
      </c>
      <c r="J58" s="57" t="str">
        <v/>
      </c>
      <c r="K58" s="58">
        <v>148947</v>
      </c>
      <c r="L58" s="58" t="str">
        <v/>
      </c>
      <c r="M58" s="58" t="str">
        <v/>
      </c>
      <c r="N58" s="58" t="str">
        <v/>
      </c>
      <c r="O58" s="77" t="str">
        <v/>
      </c>
      <c r="P58" s="59" t="str">
        <v/>
      </c>
      <c r="Q58" s="77" t="str">
        <v/>
      </c>
      <c r="R58" s="60" t="str">
        <v/>
      </c>
      <c r="S58" s="59" t="str">
        <v/>
      </c>
      <c r="T58" s="60" t="str">
        <v/>
      </c>
      <c r="U58" s="60" t="str">
        <v/>
      </c>
      <c r="V58" s="59" t="str">
        <v/>
      </c>
      <c r="W58" s="60" t="str">
        <v/>
      </c>
      <c r="X58" s="60" t="str">
        <v/>
      </c>
      <c r="Y58" s="77" t="str">
        <v/>
      </c>
      <c r="Z58" s="60" t="str">
        <v/>
      </c>
      <c r="AA58" s="60" t="str">
        <v/>
      </c>
      <c r="AB58" s="77" t="str">
        <v/>
      </c>
      <c r="AC58" s="59" t="str">
        <v/>
      </c>
      <c r="AD58" s="77" t="str">
        <v/>
      </c>
      <c r="AE58" s="59" t="str">
        <v/>
      </c>
      <c r="AF58" s="59" t="str">
        <v/>
      </c>
      <c r="AG58" s="59" t="str">
        <v/>
      </c>
      <c r="AH58" s="59" t="str">
        <v/>
      </c>
      <c r="AI58" s="59" t="str">
        <v/>
      </c>
      <c r="AJ58" s="59" t="str">
        <v/>
      </c>
      <c r="AK58" s="59" t="str">
        <v/>
      </c>
      <c r="AL58" s="11"/>
      <c r="AM58" s="11"/>
      <c r="AN58" s="11"/>
    </row>
    <row r="59" spans="1:40" ht="30" customHeight="1">
      <c r="A59" s="35">
        <v>1.4</v>
      </c>
      <c r="B59" s="51" t="str">
        <v/>
      </c>
      <c r="C59" s="20" t="str">
        <v>Surface Junction Boxes</v>
      </c>
      <c r="D59" s="1" t="str">
        <v xml:space="preserve">Surface Junction Boxes  can overwinter in McM if shipped earlier. 7 junction boxes </v>
      </c>
      <c r="E59" s="36">
        <v>66</v>
      </c>
      <c r="F59" s="36">
        <v>30</v>
      </c>
      <c r="G59" s="36">
        <v>14</v>
      </c>
      <c r="H59" s="23">
        <v>7</v>
      </c>
      <c r="I59" s="4">
        <v>112.29166666666667</v>
      </c>
      <c r="J59" s="4">
        <v>200</v>
      </c>
      <c r="K59" s="4">
        <v>1400</v>
      </c>
      <c r="L59" s="36" t="str">
        <v>preliminary</v>
      </c>
      <c r="M59" s="8" t="str">
        <v/>
      </c>
      <c r="N59" s="163" t="str">
        <v>MSU</v>
      </c>
      <c r="O59" s="156">
        <v>44866</v>
      </c>
      <c r="P59" s="151" t="str">
        <v>MSU-PTH</v>
      </c>
      <c r="Q59" s="169">
        <v>44880</v>
      </c>
      <c r="R59" s="151" t="str">
        <v>Truck</v>
      </c>
      <c r="S59" s="152" t="str">
        <v>PTH - MCM</v>
      </c>
      <c r="T59" s="153" t="str">
        <v/>
      </c>
      <c r="U59" s="153" t="str">
        <v>USAP Vessel</v>
      </c>
      <c r="V59" s="155" t="str">
        <v>USAP Vessel</v>
      </c>
      <c r="W59" s="155" t="str">
        <v/>
      </c>
      <c r="X59" s="155" t="str">
        <v>-</v>
      </c>
      <c r="Y59" s="162">
        <v>44963</v>
      </c>
      <c r="Z59" s="157" t="str">
        <v/>
      </c>
      <c r="AA59" s="147" t="str">
        <v>LC-130/SPoT</v>
      </c>
      <c r="AB59" s="156">
        <v>45270</v>
      </c>
      <c r="AC59" s="147" t="str">
        <v>Yes</v>
      </c>
      <c r="AD59" s="147" t="str">
        <v>FY23 inter</v>
      </c>
      <c r="AE59" s="147" t="str">
        <v>FY24 intra</v>
      </c>
      <c r="AF59" s="147" t="str">
        <v>T. DeYoung</v>
      </c>
      <c r="AG59" s="156">
        <v>44482</v>
      </c>
      <c r="AH59" s="147" t="str">
        <v>D. Tosi</v>
      </c>
      <c r="AI59" s="156">
        <v>44480</v>
      </c>
      <c r="AJ59" s="147" t="str">
        <v>Each is 66" x 30" x 14", each is 112 lbs. Assume Folding crate</v>
      </c>
      <c r="AK59" s="147" t="str">
        <v/>
      </c>
    </row>
    <row r="60" spans="1:40" ht="32.25" customHeight="1">
      <c r="A60" s="35">
        <v>1.4</v>
      </c>
      <c r="B60" s="51" t="str">
        <v/>
      </c>
      <c r="C60" s="20" t="str">
        <v>Surface Cable Assemblies</v>
      </c>
      <c r="D60" s="1" t="str">
        <v xml:space="preserve">Palletized wooden cable drums (Qty: 7). Can overwinter in MCM. </v>
      </c>
      <c r="E60" s="36">
        <v>48</v>
      </c>
      <c r="F60" s="36">
        <v>65</v>
      </c>
      <c r="G60" s="36">
        <v>71</v>
      </c>
      <c r="H60" s="23">
        <v>7</v>
      </c>
      <c r="I60" s="4">
        <v>897.3611111111112</v>
      </c>
      <c r="J60" s="4">
        <v>1335.7142857142858</v>
      </c>
      <c r="K60" s="4">
        <v>9350</v>
      </c>
      <c r="L60" s="36" t="str">
        <v>actual</v>
      </c>
      <c r="M60" s="124" t="str">
        <v/>
      </c>
      <c r="N60" s="163" t="str">
        <v>MSU</v>
      </c>
      <c r="O60" s="156">
        <v>44530</v>
      </c>
      <c r="P60" s="151" t="str">
        <v>MSU-PTH</v>
      </c>
      <c r="Q60" s="169">
        <v>44896</v>
      </c>
      <c r="R60" s="151" t="str">
        <v>Truck</v>
      </c>
      <c r="S60" s="152" t="str">
        <v>PTH - MCM</v>
      </c>
      <c r="T60" s="153" t="str">
        <v/>
      </c>
      <c r="U60" s="153" t="str">
        <v>USAP Vessel</v>
      </c>
      <c r="V60" s="155" t="str">
        <v>USAP Vessel</v>
      </c>
      <c r="W60" s="155" t="str">
        <v/>
      </c>
      <c r="X60" s="155" t="str">
        <v>-</v>
      </c>
      <c r="Y60" s="162">
        <v>44963</v>
      </c>
      <c r="Z60" s="157" t="str">
        <v/>
      </c>
      <c r="AA60" s="147" t="str">
        <v>LC-130</v>
      </c>
      <c r="AB60" s="156">
        <v>45250</v>
      </c>
      <c r="AC60" s="147" t="str">
        <v>Yes</v>
      </c>
      <c r="AD60" s="147" t="str">
        <v>FY23 inter</v>
      </c>
      <c r="AE60" s="147" t="str">
        <v>FY24 intra</v>
      </c>
      <c r="AF60" s="147" t="str">
        <v>T. DeYoung</v>
      </c>
      <c r="AG60" s="156">
        <v>44482</v>
      </c>
      <c r="AH60" s="147" t="str">
        <v>D. Tosi</v>
      </c>
      <c r="AI60" s="156">
        <v>44480</v>
      </c>
      <c r="AJ60" s="147" t="str">
        <v xml:space="preserve">(*) storage in McMurdo pending low temperature test </v>
      </c>
      <c r="AK60" s="147" t="str">
        <v/>
      </c>
    </row>
    <row r="61" spans="1:40" ht="63">
      <c r="A61" s="35">
        <v>1.4</v>
      </c>
      <c r="B61" s="51" t="str">
        <v/>
      </c>
      <c r="C61" s="20" t="str">
        <v>Breakout cables for strings 87-88</v>
      </c>
      <c r="D61" s="20" t="str">
        <v>Standard vessel shipping.  2 wooden crates containing spooled breakout cable assemblies - 96 cf / 1,000 lbs each - Do Not Deep Freeze</v>
      </c>
      <c r="E61" s="36">
        <v>72</v>
      </c>
      <c r="F61" s="36">
        <v>48</v>
      </c>
      <c r="G61" s="36">
        <v>48</v>
      </c>
      <c r="H61" s="23">
        <v>2</v>
      </c>
      <c r="I61" s="4">
        <v>192</v>
      </c>
      <c r="J61" s="4">
        <v>1000</v>
      </c>
      <c r="K61" s="4">
        <v>2000</v>
      </c>
      <c r="L61" s="36" t="str">
        <v>estimated</v>
      </c>
      <c r="M61" s="124" t="str">
        <v>DNDF[-40C](*)</v>
      </c>
      <c r="N61" s="163" t="str">
        <v>MSU</v>
      </c>
      <c r="O61" s="156">
        <v>44985</v>
      </c>
      <c r="P61" s="151" t="str">
        <v>MSU-PTH</v>
      </c>
      <c r="Q61" s="169">
        <v>45031</v>
      </c>
      <c r="R61" s="151" t="str">
        <v>Truck</v>
      </c>
      <c r="S61" s="153" t="str">
        <v>PTH - MCM</v>
      </c>
      <c r="T61" s="153" t="str">
        <v/>
      </c>
      <c r="U61" s="153" t="str">
        <v>USAP Vessel</v>
      </c>
      <c r="V61" s="155" t="str">
        <v>USAP Vessel</v>
      </c>
      <c r="W61" s="155" t="str">
        <v/>
      </c>
      <c r="X61" s="155" t="str">
        <v>-</v>
      </c>
      <c r="Y61" s="162">
        <v>45328</v>
      </c>
      <c r="Z61" s="157" t="str">
        <v/>
      </c>
      <c r="AA61" s="163" t="str">
        <v>LC-130</v>
      </c>
      <c r="AB61" s="156">
        <v>45337</v>
      </c>
      <c r="AC61" s="147" t="str">
        <v>Yes</v>
      </c>
      <c r="AD61" s="147" t="str">
        <v>FY24 inter</v>
      </c>
      <c r="AE61" s="147" t="str">
        <v>FY24 intra</v>
      </c>
      <c r="AF61" s="147" t="str">
        <v>T. DeYoung</v>
      </c>
      <c r="AG61" s="156">
        <v>44459</v>
      </c>
      <c r="AH61" s="147" t="str">
        <v>D. Tosi</v>
      </c>
      <c r="AI61" s="156">
        <v>44480</v>
      </c>
      <c r="AJ61" s="147" t="str">
        <v>Preliminary estimate of weight and size.  Pre-staging string 87-88 equipment in cryo or ICL. - if shipping to Pole not possible before end of 23/24 season could overwinter in McM (at an increased risk and pending low temperature test)</v>
      </c>
      <c r="AK61" s="147" t="str">
        <v/>
      </c>
    </row>
    <row r="62" spans="1:40" ht="32.25" hidden="1" customHeight="1">
      <c r="A62" s="35">
        <v>1.4</v>
      </c>
      <c r="B62" s="93" t="str">
        <v/>
      </c>
      <c r="C62" s="20" t="str">
        <v>Breakout cables for strings 89-93</v>
      </c>
      <c r="D62" s="20" t="str">
        <v>Stored in McMurdo FY24. 5 wooden crates containing spooled breakout cable assemblies - 96 cf/ 1,000 lbs each (preliminary) -  Do Not Deep Freeze</v>
      </c>
      <c r="E62" s="36">
        <v>72</v>
      </c>
      <c r="F62" s="36">
        <v>48</v>
      </c>
      <c r="G62" s="36">
        <v>48</v>
      </c>
      <c r="H62" s="23">
        <v>5</v>
      </c>
      <c r="I62" s="4">
        <v>480</v>
      </c>
      <c r="J62" s="4">
        <v>1000</v>
      </c>
      <c r="K62" s="4">
        <v>5000</v>
      </c>
      <c r="L62" s="36" t="str">
        <v>estimated</v>
      </c>
      <c r="M62" s="170" t="str">
        <v>DNDF[-40C](*)</v>
      </c>
      <c r="N62" s="163" t="str">
        <v>MSU</v>
      </c>
      <c r="O62" s="156">
        <v>45068</v>
      </c>
      <c r="P62" s="151" t="str">
        <v>MSU-PTH</v>
      </c>
      <c r="Q62" s="169">
        <v>45092</v>
      </c>
      <c r="R62" s="151" t="str">
        <v>Truck</v>
      </c>
      <c r="S62" s="153" t="str">
        <v>PTH - MCM</v>
      </c>
      <c r="T62" s="153" t="str">
        <v/>
      </c>
      <c r="U62" s="153" t="str">
        <v>USAP Vessel</v>
      </c>
      <c r="V62" s="155" t="str">
        <v>USAP Vessel</v>
      </c>
      <c r="W62" s="155" t="str">
        <v/>
      </c>
      <c r="X62" s="155" t="str">
        <v>-</v>
      </c>
      <c r="Y62" s="162">
        <v>45328</v>
      </c>
      <c r="Z62" s="157" t="str">
        <v/>
      </c>
      <c r="AA62" s="163" t="str">
        <v>LC-130/SPoT</v>
      </c>
      <c r="AB62" s="156">
        <v>45621</v>
      </c>
      <c r="AC62" s="147" t="str">
        <v>Yes</v>
      </c>
      <c r="AD62" s="147" t="str">
        <v>FY24 inter</v>
      </c>
      <c r="AE62" s="147" t="str">
        <v>FY25 intra</v>
      </c>
      <c r="AF62" s="147" t="str">
        <v>T. DeYoung</v>
      </c>
      <c r="AG62" s="147">
        <v>44459</v>
      </c>
      <c r="AH62" s="147" t="str">
        <v>D. Tosi</v>
      </c>
      <c r="AI62" s="147">
        <v>44459</v>
      </c>
      <c r="AJ62" s="147" t="str">
        <v xml:space="preserve">Preliminary estimate of weight and size.  
(*) storage in McMurdo pending low temperature test  </v>
      </c>
      <c r="AK62" s="147" t="str">
        <v/>
      </c>
    </row>
    <row r="63" spans="1:40" ht="32.25" hidden="1" customHeight="1">
      <c r="A63" s="35">
        <v>1.4</v>
      </c>
      <c r="B63" s="51" t="str">
        <v/>
      </c>
      <c r="C63" s="20" t="str">
        <v>Main (downhole) load members 87-93</v>
      </c>
      <c r="D63" s="20" t="str">
        <v>May be possible to store in McMurdo until drill season - Do Not Deep Freeze</v>
      </c>
      <c r="E63" s="36">
        <v>47</v>
      </c>
      <c r="F63" s="36">
        <v>47</v>
      </c>
      <c r="G63" s="36">
        <v>39</v>
      </c>
      <c r="H63" s="23">
        <v>7</v>
      </c>
      <c r="I63" s="4">
        <v>348.99131944444446</v>
      </c>
      <c r="J63" s="4">
        <v>766</v>
      </c>
      <c r="K63" s="4">
        <v>5362</v>
      </c>
      <c r="L63" s="36" t="str">
        <v>preliminary</v>
      </c>
      <c r="M63" s="124" t="str">
        <v>DNDF[-40C](*)</v>
      </c>
      <c r="N63" s="163" t="str">
        <v>MSU</v>
      </c>
      <c r="O63" s="156">
        <v>45017</v>
      </c>
      <c r="P63" s="151" t="str">
        <v>MSU-PTH</v>
      </c>
      <c r="Q63" s="169">
        <v>45031</v>
      </c>
      <c r="R63" s="151" t="str">
        <v>Truck</v>
      </c>
      <c r="S63" s="153" t="str">
        <v>PTH - MCM</v>
      </c>
      <c r="T63" s="153" t="str">
        <v/>
      </c>
      <c r="U63" s="153" t="str">
        <v>USAP Vessel</v>
      </c>
      <c r="V63" s="155" t="str">
        <v>USAP Vessel</v>
      </c>
      <c r="W63" s="155" t="str">
        <v/>
      </c>
      <c r="X63" s="155" t="str">
        <v>-</v>
      </c>
      <c r="Y63" s="162">
        <v>45328</v>
      </c>
      <c r="Z63" s="157" t="str">
        <v/>
      </c>
      <c r="AA63" s="147" t="str">
        <v>LC-130/SPoT</v>
      </c>
      <c r="AB63" s="156">
        <v>45627</v>
      </c>
      <c r="AC63" s="147" t="str">
        <v>Yes</v>
      </c>
      <c r="AD63" s="147" t="str">
        <v>FY24 inter</v>
      </c>
      <c r="AE63" s="147" t="str">
        <v>FY25 intra</v>
      </c>
      <c r="AF63" s="147" t="str">
        <v>T. DeYoung</v>
      </c>
      <c r="AG63" s="147">
        <v>44459</v>
      </c>
      <c r="AH63" s="147" t="str">
        <v>D. Tosi</v>
      </c>
      <c r="AI63" s="147">
        <v>44480</v>
      </c>
      <c r="AJ63" s="147" t="str">
        <v xml:space="preserve">(*) storage in McMurdo pending low temperature test </v>
      </c>
      <c r="AK63" s="147" t="str">
        <v/>
      </c>
    </row>
    <row r="64" spans="1:40" ht="40.5" hidden="1" customHeight="1">
      <c r="A64" s="35">
        <v>1.4</v>
      </c>
      <c r="B64" s="51" t="str">
        <v/>
      </c>
      <c r="C64" s="20" t="str">
        <v>Main (downhole) cables 87-93</v>
      </c>
      <c r="D64" s="20" t="str">
        <v>May be possible to store in McMurdo until drill season - Do Not Deep Freeze</v>
      </c>
      <c r="E64" s="36">
        <v>96</v>
      </c>
      <c r="F64" s="36">
        <v>96</v>
      </c>
      <c r="G64" s="36">
        <v>96</v>
      </c>
      <c r="H64" s="23">
        <v>7</v>
      </c>
      <c r="I64" s="4">
        <v>3584</v>
      </c>
      <c r="J64" s="4">
        <v>15000</v>
      </c>
      <c r="K64" s="4">
        <v>105000</v>
      </c>
      <c r="L64" s="36" t="str">
        <v>preliminary</v>
      </c>
      <c r="M64" s="124" t="str">
        <v>DNDF[-40C](*)</v>
      </c>
      <c r="N64" s="163" t="str">
        <v>MSU</v>
      </c>
      <c r="O64" s="156">
        <v>45017</v>
      </c>
      <c r="P64" s="151" t="str">
        <v>MSU-PTH</v>
      </c>
      <c r="Q64" s="169">
        <v>45031</v>
      </c>
      <c r="R64" s="151" t="str">
        <v>Truck</v>
      </c>
      <c r="S64" s="153" t="str">
        <v>PTH - MCM</v>
      </c>
      <c r="T64" s="153" t="str">
        <v/>
      </c>
      <c r="U64" s="153" t="str">
        <v>USAP Vessel</v>
      </c>
      <c r="V64" s="155" t="str">
        <v>USAP Vessel</v>
      </c>
      <c r="W64" s="155" t="str">
        <v/>
      </c>
      <c r="X64" s="155" t="str">
        <v>-</v>
      </c>
      <c r="Y64" s="162">
        <v>45328</v>
      </c>
      <c r="Z64" s="157" t="str">
        <v/>
      </c>
      <c r="AA64" s="147" t="str">
        <v>LC-130/SPoT</v>
      </c>
      <c r="AB64" s="156">
        <v>45627</v>
      </c>
      <c r="AC64" s="147" t="str">
        <v>Yes</v>
      </c>
      <c r="AD64" s="147" t="str">
        <v>FY24 inter</v>
      </c>
      <c r="AE64" s="147" t="str">
        <v>FY25 intra</v>
      </c>
      <c r="AF64" s="147" t="str">
        <v>T. DeYoung</v>
      </c>
      <c r="AG64" s="147">
        <v>44459</v>
      </c>
      <c r="AH64" s="147" t="str">
        <v>D. Tosi</v>
      </c>
      <c r="AI64" s="147">
        <v>44480</v>
      </c>
      <c r="AJ64" s="147" t="str">
        <v xml:space="preserve">(*) storage in McMurdo pending low temperature test </v>
      </c>
      <c r="AK64" s="147" t="str">
        <v/>
      </c>
    </row>
    <row r="65" spans="1:40" ht="72" hidden="1" customHeight="1">
      <c r="A65" s="25">
        <v>1.3</v>
      </c>
      <c r="B65" s="48" t="str">
        <v/>
      </c>
      <c r="C65" s="3" t="str">
        <v>String Sensors 89-93</v>
      </c>
      <c r="D65" s="3" t="str">
        <v>Optical Sensors for 5 strings from MSU (mDOMs) - Do Not Deep Freeze</v>
      </c>
      <c r="E65" s="23">
        <v>40</v>
      </c>
      <c r="F65" s="23">
        <v>48</v>
      </c>
      <c r="G65" s="148">
        <v>46</v>
      </c>
      <c r="H65" s="23">
        <v>25</v>
      </c>
      <c r="I65" s="4">
        <v>1277.7777777777778</v>
      </c>
      <c r="J65" s="4">
        <v>573</v>
      </c>
      <c r="K65" s="4">
        <v>14325</v>
      </c>
      <c r="L65" s="148" t="str">
        <v>final weight(**)</v>
      </c>
      <c r="M65" s="6" t="str">
        <v>DNDF [-40C]</v>
      </c>
      <c r="N65" s="10" t="str">
        <v>MSU</v>
      </c>
      <c r="O65" s="156" t="str">
        <v/>
      </c>
      <c r="P65" s="151" t="str">
        <v>MSU-PTH</v>
      </c>
      <c r="Q65" s="169">
        <v>45505</v>
      </c>
      <c r="R65" s="151" t="str">
        <v>Truck</v>
      </c>
      <c r="S65" s="153" t="str">
        <v>PTH - CHC</v>
      </c>
      <c r="T65" s="153" t="str">
        <v/>
      </c>
      <c r="U65" s="153" t="str">
        <v>ComSur</v>
      </c>
      <c r="V65" s="155" t="str">
        <v>CHC - MCM</v>
      </c>
      <c r="W65" s="155" t="str">
        <v/>
      </c>
      <c r="X65" s="155" t="str">
        <v>USAP Air</v>
      </c>
      <c r="Y65" s="156">
        <v>45597</v>
      </c>
      <c r="Z65" s="157" t="str">
        <v/>
      </c>
      <c r="AA65" s="163" t="str">
        <v>LC-130</v>
      </c>
      <c r="AB65" s="156">
        <v>45621</v>
      </c>
      <c r="AC65" s="147" t="str">
        <v>Yes</v>
      </c>
      <c r="AD65" s="147" t="str">
        <v>FY25 inter</v>
      </c>
      <c r="AE65" s="147" t="str">
        <v>FY25 intra</v>
      </c>
      <c r="AF65" s="147" t="str">
        <v>T. Karg</v>
      </c>
      <c r="AG65" s="147">
        <v>44459</v>
      </c>
      <c r="AH65" s="147" t="str">
        <v>D. Tosi</v>
      </c>
      <c r="AI65" s="147">
        <v>44461</v>
      </c>
      <c r="AJ65" s="147" t="str">
        <v>mDOM weight is 28 kg/boxed + 35kg pallet, assume 8 mDOMs/pallet (189 to be deployed + 11 spares)(*)Assumed to be shipped in 2x20' HC  (5115 lbs, 238inx96inx114in) or a 40 ft HC, purchased by MSU or loaned in PTH (container weight not included)</v>
      </c>
      <c r="AK65" s="147" t="str">
        <v/>
      </c>
    </row>
    <row r="66" spans="1:40" ht="47.25" hidden="1">
      <c r="A66" s="25">
        <v>1.3</v>
      </c>
      <c r="B66" s="48" t="str">
        <v/>
      </c>
      <c r="C66" s="3" t="str">
        <v>String Sensors 89-93</v>
      </c>
      <c r="D66" s="3" t="str">
        <v>Optical Sensors for 5 strings from MSU (mDOMs) containers (TBD) - Do Not Deep Freeze</v>
      </c>
      <c r="E66" s="23">
        <v>238</v>
      </c>
      <c r="F66" s="23">
        <v>96</v>
      </c>
      <c r="G66" s="148">
        <v>114</v>
      </c>
      <c r="H66" s="23">
        <v>0</v>
      </c>
      <c r="I66" s="4">
        <v>0</v>
      </c>
      <c r="J66" s="4">
        <v>5115</v>
      </c>
      <c r="K66" s="4">
        <v>0</v>
      </c>
      <c r="L66" s="148" t="str">
        <v>see notes in item above</v>
      </c>
      <c r="M66" s="6" t="str">
        <v>DNDF [-40C]</v>
      </c>
      <c r="N66" s="10" t="str">
        <v>MSU</v>
      </c>
      <c r="O66" s="156" t="str">
        <v/>
      </c>
      <c r="P66" s="151" t="str">
        <v>MSU-PTH</v>
      </c>
      <c r="Q66" s="169">
        <v>45505</v>
      </c>
      <c r="R66" s="151" t="str">
        <v>Truck</v>
      </c>
      <c r="S66" s="153" t="str">
        <v>PTH - CHC</v>
      </c>
      <c r="T66" s="153" t="str">
        <v/>
      </c>
      <c r="U66" s="153" t="str">
        <v>ComSur</v>
      </c>
      <c r="V66" s="155" t="str">
        <v>CHC - MCM</v>
      </c>
      <c r="W66" s="155" t="str">
        <v/>
      </c>
      <c r="X66" s="155" t="str">
        <v>USAP Air</v>
      </c>
      <c r="Y66" s="156">
        <v>45597</v>
      </c>
      <c r="Z66" s="157" t="str">
        <v/>
      </c>
      <c r="AA66" s="163" t="str">
        <v>LC-130</v>
      </c>
      <c r="AB66" s="156">
        <v>45621</v>
      </c>
      <c r="AC66" s="147" t="str">
        <v>Yes</v>
      </c>
      <c r="AD66" s="147" t="str">
        <v>FY25 inter</v>
      </c>
      <c r="AE66" s="147" t="str">
        <v>FY25 intra</v>
      </c>
      <c r="AF66" s="147" t="str">
        <v>T. Karg</v>
      </c>
      <c r="AG66" s="147">
        <v>44459</v>
      </c>
      <c r="AH66" s="147" t="str">
        <v>D. Tosi</v>
      </c>
      <c r="AI66" s="147">
        <v>44461</v>
      </c>
      <c r="AJ66" s="147" t="str">
        <v>Assume 2x20HC containers for transport on COMSUR (TBC). Pallets could be loaded to 53 ft truck and loaded into a loaned container in PTH but this would increase touch points (and risk)</v>
      </c>
      <c r="AK66" s="147" t="str">
        <v/>
      </c>
    </row>
    <row r="67" spans="1:40" s="95" customFormat="1" ht="21" hidden="1" customHeight="1" thickBot="1">
      <c r="A67" s="53" t="str">
        <v/>
      </c>
      <c r="B67" s="53" t="str">
        <v/>
      </c>
      <c r="C67" s="54" t="str">
        <v>MSU Totals:</v>
      </c>
      <c r="D67" s="55" t="str">
        <v/>
      </c>
      <c r="E67" s="44" t="str">
        <v/>
      </c>
      <c r="F67" s="44" t="str">
        <v/>
      </c>
      <c r="G67" s="44" t="str">
        <v>TEU=&gt;</v>
      </c>
      <c r="H67" s="56">
        <v>7.239938944327732</v>
      </c>
      <c r="I67" s="57">
        <v>6892.421875</v>
      </c>
      <c r="J67" s="57" t="str">
        <v/>
      </c>
      <c r="K67" s="58">
        <v>142437</v>
      </c>
      <c r="L67" s="58" t="str">
        <v/>
      </c>
      <c r="M67" s="58" t="str">
        <v/>
      </c>
      <c r="N67" s="58" t="str">
        <v/>
      </c>
      <c r="O67" s="77" t="str">
        <v/>
      </c>
      <c r="P67" s="59" t="str">
        <v/>
      </c>
      <c r="Q67" s="77" t="str">
        <v/>
      </c>
      <c r="R67" s="60" t="str">
        <v/>
      </c>
      <c r="S67" s="59" t="str">
        <v/>
      </c>
      <c r="T67" s="60" t="str">
        <v/>
      </c>
      <c r="U67" s="60" t="str">
        <v/>
      </c>
      <c r="V67" s="59" t="str">
        <v/>
      </c>
      <c r="W67" s="60" t="str">
        <v/>
      </c>
      <c r="X67" s="60" t="str">
        <v/>
      </c>
      <c r="Y67" s="77" t="str">
        <v/>
      </c>
      <c r="Z67" s="60" t="str">
        <v/>
      </c>
      <c r="AA67" s="60" t="str">
        <v/>
      </c>
      <c r="AB67" s="77" t="str">
        <v/>
      </c>
      <c r="AC67" s="59" t="str">
        <v/>
      </c>
      <c r="AD67" s="77" t="str">
        <v/>
      </c>
      <c r="AE67" s="59" t="str">
        <v/>
      </c>
      <c r="AF67" s="59" t="str">
        <v/>
      </c>
      <c r="AG67" s="59" t="str">
        <v/>
      </c>
      <c r="AH67" s="59" t="str">
        <v/>
      </c>
      <c r="AI67" s="59" t="str">
        <v/>
      </c>
      <c r="AJ67" s="59" t="str">
        <v/>
      </c>
      <c r="AK67" s="59" t="str">
        <v/>
      </c>
      <c r="AL67" s="11"/>
      <c r="AM67" s="11"/>
      <c r="AN67" s="11"/>
    </row>
    <row r="68" spans="1:40" ht="21.6" hidden="1" customHeight="1" thickTop="1">
      <c r="A68" s="25">
        <v>1.3</v>
      </c>
      <c r="B68" s="48" t="str">
        <v/>
      </c>
      <c r="C68" s="3" t="str">
        <v>DM-Ice</v>
      </c>
      <c r="D68" s="3" t="str">
        <v>DM-ice (two modules for string 89 and 90) - Do Not Deep Freeze</v>
      </c>
      <c r="E68" s="23">
        <v>48</v>
      </c>
      <c r="F68" s="23">
        <v>48</v>
      </c>
      <c r="G68" s="23">
        <v>48</v>
      </c>
      <c r="H68" s="23">
        <v>1</v>
      </c>
      <c r="I68" s="4">
        <v>64</v>
      </c>
      <c r="J68" s="4">
        <v>1500</v>
      </c>
      <c r="K68" s="4">
        <v>1500</v>
      </c>
      <c r="L68" s="148" t="str">
        <v>estimated</v>
      </c>
      <c r="M68" s="6" t="str">
        <v>DNDF [-40C]</v>
      </c>
      <c r="N68" s="10" t="str">
        <v>Yale</v>
      </c>
      <c r="O68" s="156" t="str">
        <v/>
      </c>
      <c r="P68" s="151" t="str">
        <v>Yale-PTH</v>
      </c>
      <c r="Q68" s="169" t="str">
        <v/>
      </c>
      <c r="R68" s="151" t="str">
        <v>Truck</v>
      </c>
      <c r="S68" s="153" t="str">
        <v>PTH - CHC</v>
      </c>
      <c r="T68" s="153" t="str">
        <v/>
      </c>
      <c r="U68" s="153" t="str">
        <v>ComSur</v>
      </c>
      <c r="V68" s="155" t="str">
        <v>CHC - MCM</v>
      </c>
      <c r="W68" s="155" t="str">
        <v/>
      </c>
      <c r="X68" s="155" t="str">
        <v>USAP Air</v>
      </c>
      <c r="Y68" s="156">
        <v>45597</v>
      </c>
      <c r="Z68" s="157" t="str">
        <v/>
      </c>
      <c r="AA68" s="163" t="str">
        <v>LC-130</v>
      </c>
      <c r="AB68" s="156">
        <v>45621</v>
      </c>
      <c r="AC68" s="147" t="str">
        <v>Yes</v>
      </c>
      <c r="AD68" s="147" t="str">
        <v>FY25 inter</v>
      </c>
      <c r="AE68" s="147" t="str">
        <v>FY25 intra</v>
      </c>
      <c r="AF68" s="147" t="str">
        <v>M. Kauer</v>
      </c>
      <c r="AG68" s="147">
        <v>44459</v>
      </c>
      <c r="AH68" s="147" t="str">
        <v>D. Tosi</v>
      </c>
      <c r="AI68" s="147">
        <v>44459</v>
      </c>
      <c r="AJ68" s="147" t="str">
        <v/>
      </c>
      <c r="AK68" s="147" t="str">
        <v/>
      </c>
    </row>
    <row r="69" spans="1:40" s="95" customFormat="1" ht="38.25" hidden="1" thickBot="1">
      <c r="A69" s="53" t="str">
        <v/>
      </c>
      <c r="B69" s="53" t="str">
        <v/>
      </c>
      <c r="C69" s="54" t="str">
        <v>Other Institutions Totals:</v>
      </c>
      <c r="D69" s="55" t="str">
        <v/>
      </c>
      <c r="E69" s="44" t="str">
        <v/>
      </c>
      <c r="F69" s="44" t="str">
        <v/>
      </c>
      <c r="G69" s="44" t="str">
        <v/>
      </c>
      <c r="H69" s="56">
        <v>6.7226890756302532E-2</v>
      </c>
      <c r="I69" s="57">
        <v>64</v>
      </c>
      <c r="J69" s="57" t="str">
        <v/>
      </c>
      <c r="K69" s="58">
        <v>1500</v>
      </c>
      <c r="L69" s="58" t="str">
        <v/>
      </c>
      <c r="M69" s="58" t="str">
        <v/>
      </c>
      <c r="N69" s="58" t="str">
        <v/>
      </c>
      <c r="O69" s="77" t="str">
        <v/>
      </c>
      <c r="P69" s="59" t="str">
        <v/>
      </c>
      <c r="Q69" s="77" t="str">
        <v/>
      </c>
      <c r="R69" s="60" t="str">
        <v/>
      </c>
      <c r="S69" s="59" t="str">
        <v/>
      </c>
      <c r="T69" s="60" t="str">
        <v/>
      </c>
      <c r="U69" s="60" t="str">
        <v/>
      </c>
      <c r="V69" s="59" t="str">
        <v/>
      </c>
      <c r="W69" s="60" t="str">
        <v/>
      </c>
      <c r="X69" s="60" t="str">
        <v/>
      </c>
      <c r="Y69" s="77" t="str">
        <v/>
      </c>
      <c r="Z69" s="60" t="str">
        <v/>
      </c>
      <c r="AA69" s="60" t="str">
        <v/>
      </c>
      <c r="AB69" s="77" t="str">
        <v/>
      </c>
      <c r="AC69" s="59" t="str">
        <v/>
      </c>
      <c r="AD69" s="77" t="str">
        <v/>
      </c>
      <c r="AE69" s="59" t="str">
        <v/>
      </c>
      <c r="AF69" s="59" t="str">
        <v/>
      </c>
      <c r="AG69" s="59" t="str">
        <v/>
      </c>
      <c r="AH69" s="59" t="str">
        <v/>
      </c>
      <c r="AI69" s="59" t="str">
        <v/>
      </c>
      <c r="AJ69" s="59" t="str">
        <v/>
      </c>
      <c r="AK69" s="59" t="str">
        <v/>
      </c>
      <c r="AL69" s="11"/>
      <c r="AM69" s="11"/>
      <c r="AN69" s="11"/>
    </row>
    <row r="70" spans="1:40" ht="63">
      <c r="A70" s="25">
        <v>1.3</v>
      </c>
      <c r="B70" s="48" t="str">
        <v/>
      </c>
      <c r="C70" s="3" t="str">
        <v>String Sensors 87-88</v>
      </c>
      <c r="D70" s="3" t="str">
        <v>Optical sensors for 2 strings from Germany (mDOMs) (spares included) - Do Not Deep Freeze</v>
      </c>
      <c r="E70" s="23">
        <v>40</v>
      </c>
      <c r="F70" s="23">
        <v>48</v>
      </c>
      <c r="G70" s="148">
        <v>46</v>
      </c>
      <c r="H70" s="23">
        <v>16</v>
      </c>
      <c r="I70" s="4">
        <v>817.77777777777783</v>
      </c>
      <c r="J70" s="4">
        <v>573</v>
      </c>
      <c r="K70" s="4">
        <v>9168</v>
      </c>
      <c r="L70" s="148" t="str">
        <v>final weight(**)</v>
      </c>
      <c r="M70" s="6" t="str">
        <v>DNDF [-40C]</v>
      </c>
      <c r="N70" s="10" t="str">
        <v>DESY</v>
      </c>
      <c r="O70" s="156" t="str">
        <v/>
      </c>
      <c r="P70" s="151" t="str">
        <v>DESY-CHC</v>
      </c>
      <c r="Q70" s="169">
        <v>45139</v>
      </c>
      <c r="R70" s="151" t="str">
        <v>ComSur</v>
      </c>
      <c r="S70" s="153" t="str">
        <v>DESY-CHC</v>
      </c>
      <c r="T70" s="153" t="str">
        <v/>
      </c>
      <c r="U70" s="153" t="str">
        <v>ComSur</v>
      </c>
      <c r="V70" s="155" t="str">
        <v>CHC - MCM</v>
      </c>
      <c r="W70" s="155" t="str">
        <v/>
      </c>
      <c r="X70" s="155" t="str">
        <v>USAP  Air</v>
      </c>
      <c r="Y70" s="156">
        <v>45231</v>
      </c>
      <c r="Z70" s="157" t="str">
        <v/>
      </c>
      <c r="AA70" s="163" t="str">
        <v>LC-130</v>
      </c>
      <c r="AB70" s="156">
        <v>45306</v>
      </c>
      <c r="AC70" s="147" t="str">
        <v>Yes</v>
      </c>
      <c r="AD70" s="147" t="str">
        <v>FY24 inter</v>
      </c>
      <c r="AE70" s="147" t="str">
        <v>FY24 intra</v>
      </c>
      <c r="AF70" s="147" t="str">
        <v>T. Karg</v>
      </c>
      <c r="AG70" s="156">
        <v>44459</v>
      </c>
      <c r="AH70" s="147" t="str">
        <v>D. Tosi</v>
      </c>
      <c r="AI70" s="156">
        <v>44461</v>
      </c>
      <c r="AJ70" s="147" t="str">
        <v>mDOM weight is 62 lbs (25kg/sensor + 3 kg/box) + 35kg pallet, assume 8 mDOMs/pallet - 116 to be deployed + 12 spares - 
(**) shipped in 20 HC container. Container weight not included in the assumption that pallet will be taken out in CHC.</v>
      </c>
      <c r="AK70" s="147" t="str">
        <v/>
      </c>
    </row>
    <row r="71" spans="1:40" ht="63">
      <c r="A71" s="25">
        <v>1.3</v>
      </c>
      <c r="B71" s="48" t="str">
        <v/>
      </c>
      <c r="C71" s="3" t="str">
        <v>String Sensors 87-88</v>
      </c>
      <c r="D71" s="3" t="str">
        <v>Optical sensors for 2 strings from Germany (mDOMs) (SPARES) - Do Not Deep Freeze</v>
      </c>
      <c r="E71" s="23">
        <v>40</v>
      </c>
      <c r="F71" s="23">
        <v>48</v>
      </c>
      <c r="G71" s="148">
        <v>46</v>
      </c>
      <c r="H71" s="23">
        <v>0</v>
      </c>
      <c r="I71" s="4">
        <v>0</v>
      </c>
      <c r="J71" s="4">
        <v>573</v>
      </c>
      <c r="K71" s="4">
        <v>0</v>
      </c>
      <c r="L71" s="148" t="str">
        <v>final weight(**)</v>
      </c>
      <c r="M71" s="6" t="str">
        <v>DNDF [-40C]</v>
      </c>
      <c r="N71" s="10" t="str">
        <v>DESY</v>
      </c>
      <c r="O71" s="156" t="str">
        <v/>
      </c>
      <c r="P71" s="151" t="str">
        <v>DESY-CHC</v>
      </c>
      <c r="Q71" s="169">
        <v>45139</v>
      </c>
      <c r="R71" s="151" t="str">
        <v>ComSur</v>
      </c>
      <c r="S71" s="153" t="str">
        <v>DESY-CHC</v>
      </c>
      <c r="T71" s="153" t="str">
        <v/>
      </c>
      <c r="U71" s="153" t="str">
        <v>ComSur</v>
      </c>
      <c r="V71" s="155" t="str">
        <v>CHC - MCM</v>
      </c>
      <c r="W71" s="155" t="str">
        <v/>
      </c>
      <c r="X71" s="155" t="str">
        <v>USAP  Air</v>
      </c>
      <c r="Y71" s="156">
        <v>45231</v>
      </c>
      <c r="Z71" s="157" t="str">
        <v/>
      </c>
      <c r="AA71" s="163" t="str">
        <v>LC-130</v>
      </c>
      <c r="AB71" s="156">
        <v>45306</v>
      </c>
      <c r="AC71" s="147" t="str">
        <v>Yes</v>
      </c>
      <c r="AD71" s="147" t="str">
        <v>FY24 inter</v>
      </c>
      <c r="AE71" s="147" t="str">
        <v>FY24 intra</v>
      </c>
      <c r="AF71" s="147" t="str">
        <v>T. Karg</v>
      </c>
      <c r="AG71" s="156">
        <v>44459</v>
      </c>
      <c r="AH71" s="147" t="str">
        <v>D. Tosi</v>
      </c>
      <c r="AI71" s="156">
        <v>44461</v>
      </c>
      <c r="AJ71" s="147" t="str">
        <v>mDOM weight is 62 lbs (25kg/sensor + 3 kg/box) + 35kg pallet, assume 8 mDOMs/pallet - (**) shipped in 20 HC container. Container weight not included in the assumption that pallet will be taken out in CHC.</v>
      </c>
      <c r="AK71" s="147" t="str">
        <v/>
      </c>
    </row>
    <row r="72" spans="1:40" ht="31.5">
      <c r="A72" s="25">
        <v>1.3</v>
      </c>
      <c r="B72" s="48" t="str">
        <v/>
      </c>
      <c r="C72" s="3" t="str">
        <v>Special Devices 87-88</v>
      </c>
      <c r="D72" s="3" t="str">
        <v>Special devices for 2 strings from DESY/Germany/Sweden (8 WOMs, 0 Abalone) + spares - Do Not Deep Freeze</v>
      </c>
      <c r="E72" s="23">
        <v>40</v>
      </c>
      <c r="F72" s="23">
        <v>21</v>
      </c>
      <c r="G72" s="23">
        <v>64</v>
      </c>
      <c r="H72" s="23">
        <v>1</v>
      </c>
      <c r="I72" s="4">
        <v>31.111111111111111</v>
      </c>
      <c r="J72" s="4">
        <v>701</v>
      </c>
      <c r="K72" s="4">
        <v>701</v>
      </c>
      <c r="L72" s="148" t="str">
        <v>preliminary</v>
      </c>
      <c r="M72" s="38" t="str">
        <v>DNDF [-40C]</v>
      </c>
      <c r="N72" s="10" t="str">
        <v>Mainz</v>
      </c>
      <c r="O72" s="156" t="str">
        <v/>
      </c>
      <c r="P72" s="151" t="str">
        <v>DESY-CHC</v>
      </c>
      <c r="Q72" s="169">
        <v>45139</v>
      </c>
      <c r="R72" s="151" t="str">
        <v>ComSur</v>
      </c>
      <c r="S72" s="153" t="str">
        <v>DESY-CHC</v>
      </c>
      <c r="T72" s="153" t="str">
        <v/>
      </c>
      <c r="U72" s="153" t="str">
        <v>ComSur</v>
      </c>
      <c r="V72" s="155" t="str">
        <v>CHC - MCM</v>
      </c>
      <c r="W72" s="155" t="str">
        <v/>
      </c>
      <c r="X72" s="155" t="str">
        <v>USAP  Air</v>
      </c>
      <c r="Y72" s="156">
        <v>45231</v>
      </c>
      <c r="Z72" s="157" t="str">
        <v/>
      </c>
      <c r="AA72" s="163" t="str">
        <v>LC-130</v>
      </c>
      <c r="AB72" s="156">
        <v>45306</v>
      </c>
      <c r="AC72" s="147" t="str">
        <v>Yes</v>
      </c>
      <c r="AD72" s="147" t="str">
        <v>FY24 inter</v>
      </c>
      <c r="AE72" s="147" t="str">
        <v>FY24 intra</v>
      </c>
      <c r="AF72" s="147" t="str">
        <v>S. Boeser</v>
      </c>
      <c r="AG72" s="156">
        <v>44482</v>
      </c>
      <c r="AH72" s="147" t="str">
        <v>D. Tosi</v>
      </c>
      <c r="AI72" s="156">
        <v>44482</v>
      </c>
      <c r="AJ72" s="147" t="str">
        <v xml:space="preserve">8 WOMs (no spares) - AH not included for now. Assume 150 lbs crate.  </v>
      </c>
      <c r="AK72" s="147" t="str">
        <v/>
      </c>
    </row>
    <row r="73" spans="1:40" ht="47.25">
      <c r="A73" s="25">
        <v>1.5</v>
      </c>
      <c r="B73" s="48" t="str">
        <v/>
      </c>
      <c r="C73" s="3" t="str">
        <v>Calibration Devices 87-88</v>
      </c>
      <c r="D73" s="3" t="str">
        <v>Calibration devices for 2 strings from DESY/Germany/Sweden (4+2 POCAMs, 3+1 Acoustic sensors,  2+1 Swedish Cameras) - Do Not Deep Freeze</v>
      </c>
      <c r="E73" s="96">
        <v>62</v>
      </c>
      <c r="F73" s="96">
        <v>38</v>
      </c>
      <c r="G73" s="96">
        <v>41</v>
      </c>
      <c r="H73" s="23">
        <v>1</v>
      </c>
      <c r="I73" s="4">
        <v>55.900462962962962</v>
      </c>
      <c r="J73" s="4">
        <v>836</v>
      </c>
      <c r="K73" s="4">
        <v>836</v>
      </c>
      <c r="L73" s="148" t="str">
        <v>preliminary</v>
      </c>
      <c r="M73" s="6" t="str">
        <v>DNDF [-40C]</v>
      </c>
      <c r="N73" s="10" t="str">
        <v>TUM/Aachen/Sweden</v>
      </c>
      <c r="O73" s="156" t="str">
        <v/>
      </c>
      <c r="P73" s="151" t="str">
        <v>DESY-CHC</v>
      </c>
      <c r="Q73" s="169">
        <v>45139</v>
      </c>
      <c r="R73" s="151" t="str">
        <v>ComSur</v>
      </c>
      <c r="S73" s="153" t="str">
        <v>DESY-CHC</v>
      </c>
      <c r="T73" s="153" t="str">
        <v/>
      </c>
      <c r="U73" s="153" t="str">
        <v>ComSur</v>
      </c>
      <c r="V73" s="155" t="str">
        <v>CHC-MCM</v>
      </c>
      <c r="W73" s="155" t="str">
        <v/>
      </c>
      <c r="X73" s="155" t="str">
        <v>USAP  Air</v>
      </c>
      <c r="Y73" s="156">
        <v>45231</v>
      </c>
      <c r="Z73" s="157" t="str">
        <v/>
      </c>
      <c r="AA73" s="163" t="str">
        <v>LC-130</v>
      </c>
      <c r="AB73" s="156">
        <v>45306</v>
      </c>
      <c r="AC73" s="147" t="str">
        <v>Yes</v>
      </c>
      <c r="AD73" s="147" t="str">
        <v>FY24 inter</v>
      </c>
      <c r="AE73" s="147" t="str">
        <v>FY24 intra</v>
      </c>
      <c r="AF73" s="147" t="str">
        <v>D. Williams</v>
      </c>
      <c r="AG73" s="156">
        <v>44482</v>
      </c>
      <c r="AH73" s="147" t="str">
        <v>D. Tosi</v>
      </c>
      <c r="AI73" s="156">
        <v>44482</v>
      </c>
      <c r="AJ73" s="147" t="str">
        <v>Calibration devices for strings 87-88 = 2+1 Sweden Camera + 3+1 Acoustic Module + 4+1 POCAM, including spares, 200 lbs crate</v>
      </c>
      <c r="AK73" s="147" t="str">
        <v/>
      </c>
    </row>
    <row r="74" spans="1:40" ht="31.5">
      <c r="A74" s="35">
        <v>1.4</v>
      </c>
      <c r="B74" s="51" t="str">
        <v/>
      </c>
      <c r="C74" s="20" t="str">
        <v>FieldHub electronics</v>
      </c>
      <c r="D74" s="1" t="str">
        <v>Required onsite for FY24 installation. 1 crate containing readout electronics for installation in ICL - Do Not Freeze</v>
      </c>
      <c r="E74" s="36">
        <v>48</v>
      </c>
      <c r="F74" s="36">
        <v>48</v>
      </c>
      <c r="G74" s="36">
        <v>36</v>
      </c>
      <c r="H74" s="23">
        <v>1</v>
      </c>
      <c r="I74" s="4">
        <v>48</v>
      </c>
      <c r="J74" s="4">
        <v>275</v>
      </c>
      <c r="K74" s="4">
        <v>275</v>
      </c>
      <c r="L74" s="148" t="str">
        <v>preliminary</v>
      </c>
      <c r="M74" s="8" t="str">
        <v>DNF</v>
      </c>
      <c r="N74" s="163" t="str">
        <v>DESY</v>
      </c>
      <c r="O74" s="156">
        <v>45139</v>
      </c>
      <c r="P74" s="151" t="str">
        <v>DESY-CHC</v>
      </c>
      <c r="Q74" s="169">
        <v>45153</v>
      </c>
      <c r="R74" s="151" t="str">
        <v>ComSur</v>
      </c>
      <c r="S74" s="153" t="str">
        <v>DESY-CHC</v>
      </c>
      <c r="T74" s="153" t="str">
        <v/>
      </c>
      <c r="U74" s="153" t="str">
        <v>ComSur</v>
      </c>
      <c r="V74" s="155" t="str">
        <v>CHC-MCM</v>
      </c>
      <c r="W74" s="155" t="str">
        <v/>
      </c>
      <c r="X74" s="155" t="str">
        <v>USAP  Air</v>
      </c>
      <c r="Y74" s="156">
        <v>45231</v>
      </c>
      <c r="Z74" s="157" t="str">
        <v/>
      </c>
      <c r="AA74" s="163" t="str">
        <v>LC-130</v>
      </c>
      <c r="AB74" s="156">
        <v>45261</v>
      </c>
      <c r="AC74" s="147" t="str">
        <v>No</v>
      </c>
      <c r="AD74" s="147" t="str">
        <v>FY24 inter</v>
      </c>
      <c r="AE74" s="147" t="str">
        <v>FY24 intra</v>
      </c>
      <c r="AF74" s="147" t="str">
        <v>J. Kelley</v>
      </c>
      <c r="AG74" s="156">
        <v>44482</v>
      </c>
      <c r="AH74" s="147" t="str">
        <v>D. Tosi</v>
      </c>
      <c r="AI74" s="156">
        <v>44482</v>
      </c>
      <c r="AJ74" s="147" t="str">
        <v xml:space="preserve">Field Hubs are 442mm x 480mm x 133 mm (17.4" x 18.9" x 5.2") and weight maybe 10 lb each.  100 lbs crate. </v>
      </c>
      <c r="AK74" s="147" t="str">
        <v/>
      </c>
    </row>
    <row r="75" spans="1:40" ht="63" hidden="1">
      <c r="A75" s="25">
        <v>1.3</v>
      </c>
      <c r="B75" s="48" t="str">
        <v/>
      </c>
      <c r="C75" s="3" t="str">
        <v>String Sensors 89-93</v>
      </c>
      <c r="D75" s="3" t="str">
        <v>Optical sensors for 5 strings from Germany (mDOMs) - Do Not Deep Freeze</v>
      </c>
      <c r="E75" s="23">
        <v>40</v>
      </c>
      <c r="F75" s="23">
        <v>48</v>
      </c>
      <c r="G75" s="148">
        <v>46</v>
      </c>
      <c r="H75" s="23">
        <v>12</v>
      </c>
      <c r="I75" s="4">
        <v>613.33333333333337</v>
      </c>
      <c r="J75" s="4">
        <v>573</v>
      </c>
      <c r="K75" s="4">
        <v>6876</v>
      </c>
      <c r="L75" s="148" t="str">
        <v>final weight(**)</v>
      </c>
      <c r="M75" s="6" t="str">
        <v>DNDF [-40C]</v>
      </c>
      <c r="N75" s="10" t="str">
        <v>DESY</v>
      </c>
      <c r="O75" s="156" t="str">
        <v/>
      </c>
      <c r="P75" s="151" t="str">
        <v>DESY-CHC</v>
      </c>
      <c r="Q75" s="169">
        <v>45505</v>
      </c>
      <c r="R75" s="151" t="str">
        <v>ComSur</v>
      </c>
      <c r="S75" s="153" t="str">
        <v>DESY-CHC</v>
      </c>
      <c r="T75" s="153" t="str">
        <v/>
      </c>
      <c r="U75" s="153" t="str">
        <v>ComSur</v>
      </c>
      <c r="V75" s="155" t="str">
        <v>CHC - MCM</v>
      </c>
      <c r="W75" s="155" t="str">
        <v/>
      </c>
      <c r="X75" s="155" t="str">
        <v>USAP  Air</v>
      </c>
      <c r="Y75" s="156">
        <v>45597</v>
      </c>
      <c r="Z75" s="157" t="str">
        <v/>
      </c>
      <c r="AA75" s="163" t="str">
        <v>LC-130</v>
      </c>
      <c r="AB75" s="156">
        <v>45621</v>
      </c>
      <c r="AC75" s="147" t="str">
        <v>Yes</v>
      </c>
      <c r="AD75" s="147" t="str">
        <v>FY25 inter</v>
      </c>
      <c r="AE75" s="147" t="str">
        <v>FY25 intra</v>
      </c>
      <c r="AF75" s="147" t="str">
        <v>T. Karg</v>
      </c>
      <c r="AG75" s="147">
        <v>44459</v>
      </c>
      <c r="AH75" s="147" t="str">
        <v>D. Tosi</v>
      </c>
      <c r="AI75" s="147">
        <v>44461</v>
      </c>
      <c r="AJ75" s="147" t="str">
        <v>mDOM weight is (28kg/sensor boxed) + 35kg pallet, assume 8 mDOMs/pallet - 190 to be deployed + 10 spares. (**) shipped in 20 HC container. Container not included in weight as pallets will be taken out.</v>
      </c>
      <c r="AK75" s="147" t="str">
        <v/>
      </c>
    </row>
    <row r="76" spans="1:40" ht="31.5" hidden="1">
      <c r="A76" s="25">
        <v>1.3</v>
      </c>
      <c r="B76" s="48" t="str">
        <v/>
      </c>
      <c r="C76" s="3" t="str">
        <v>Special Devices 89-93</v>
      </c>
      <c r="D76" s="3" t="str">
        <v>Special devices for 5 remaining strings from DESY/Germany/Sweden (6 WOMs,  3 Abalone Hubs or WOM Traps)  no spares - Do Not Deep Freeze</v>
      </c>
      <c r="E76" s="23">
        <v>32</v>
      </c>
      <c r="F76" s="23">
        <v>31</v>
      </c>
      <c r="G76" s="23">
        <v>89</v>
      </c>
      <c r="H76" s="23">
        <v>1</v>
      </c>
      <c r="I76" s="4">
        <v>51.092592592592595</v>
      </c>
      <c r="J76" s="4">
        <v>1035</v>
      </c>
      <c r="K76" s="4">
        <v>1035</v>
      </c>
      <c r="L76" s="148" t="str">
        <v>preliminary</v>
      </c>
      <c r="M76" s="38" t="str">
        <v>DNDF [-40C]</v>
      </c>
      <c r="N76" s="10" t="str">
        <v>Mainz</v>
      </c>
      <c r="O76" s="156" t="str">
        <v/>
      </c>
      <c r="P76" s="151" t="str">
        <v>DESY-CHC</v>
      </c>
      <c r="Q76" s="169">
        <v>45505</v>
      </c>
      <c r="R76" s="151" t="str">
        <v>ComSur</v>
      </c>
      <c r="S76" s="153" t="str">
        <v>DESY-CHC</v>
      </c>
      <c r="T76" s="153" t="str">
        <v/>
      </c>
      <c r="U76" s="153" t="str">
        <v>ComSur</v>
      </c>
      <c r="V76" s="155" t="str">
        <v>CHC - MCM</v>
      </c>
      <c r="W76" s="155" t="str">
        <v/>
      </c>
      <c r="X76" s="155" t="str">
        <v>USAP  Air</v>
      </c>
      <c r="Y76" s="156">
        <v>45597</v>
      </c>
      <c r="Z76" s="157" t="str">
        <v/>
      </c>
      <c r="AA76" s="163" t="str">
        <v>LC-130</v>
      </c>
      <c r="AB76" s="156">
        <v>45621</v>
      </c>
      <c r="AC76" s="147" t="str">
        <v>Yes</v>
      </c>
      <c r="AD76" s="147" t="str">
        <v>FY25 inter</v>
      </c>
      <c r="AE76" s="147" t="str">
        <v>FY25 intra</v>
      </c>
      <c r="AF76" s="147" t="str">
        <v>S. Boeser</v>
      </c>
      <c r="AG76" s="147">
        <v>44482</v>
      </c>
      <c r="AH76" s="147" t="str">
        <v>D. Tosi</v>
      </c>
      <c r="AI76" s="147">
        <v>44482</v>
      </c>
      <c r="AJ76" s="147" t="str">
        <v>6 Special Devices from Germany 6 (WOM + 0 AH) including 0 spare for each. Assume 170 lbs crate.</v>
      </c>
      <c r="AK76" s="147" t="str">
        <v/>
      </c>
    </row>
    <row r="77" spans="1:40" ht="50.25" hidden="1" customHeight="1">
      <c r="A77" s="25">
        <v>1.5</v>
      </c>
      <c r="B77" s="48" t="str">
        <v/>
      </c>
      <c r="C77" s="3" t="str">
        <v>Calibration Devices 89-93</v>
      </c>
      <c r="D77" s="3" t="str">
        <v>Calibration for 5 strings from DESY/Germany/Sweden (17+2 POCAMs, 7+ 1 Acoustic sensors,  3+ 1 Swedish Cameras) including spares - Do Not Deep Freeze</v>
      </c>
      <c r="E77" s="96">
        <v>62</v>
      </c>
      <c r="F77" s="96">
        <v>48</v>
      </c>
      <c r="G77" s="96">
        <v>44</v>
      </c>
      <c r="H77" s="23">
        <v>1</v>
      </c>
      <c r="I77" s="4">
        <v>75.777777777777771</v>
      </c>
      <c r="J77" s="4">
        <v>1694</v>
      </c>
      <c r="K77" s="4">
        <v>1694</v>
      </c>
      <c r="L77" s="148" t="str">
        <v>preliminary</v>
      </c>
      <c r="M77" s="6" t="str">
        <v>DNDF [-40C]</v>
      </c>
      <c r="N77" s="10" t="str">
        <v>TUM/Aachen/Sweden</v>
      </c>
      <c r="O77" s="156" t="str">
        <v/>
      </c>
      <c r="P77" s="151" t="str">
        <v>DESY-CHC</v>
      </c>
      <c r="Q77" s="169">
        <v>45505</v>
      </c>
      <c r="R77" s="151" t="str">
        <v>ComSur</v>
      </c>
      <c r="S77" s="153" t="str">
        <v>DESY-CHC</v>
      </c>
      <c r="T77" s="153" t="str">
        <v/>
      </c>
      <c r="U77" s="153" t="str">
        <v>ComSur</v>
      </c>
      <c r="V77" s="155" t="str">
        <v>CHC-MCM</v>
      </c>
      <c r="W77" s="155" t="str">
        <v/>
      </c>
      <c r="X77" s="155" t="str">
        <v>USAP  Air</v>
      </c>
      <c r="Y77" s="156">
        <v>45597</v>
      </c>
      <c r="Z77" s="157" t="str">
        <v/>
      </c>
      <c r="AA77" s="163" t="str">
        <v>LC-130</v>
      </c>
      <c r="AB77" s="156">
        <v>45621</v>
      </c>
      <c r="AC77" s="147" t="str">
        <v>Yes</v>
      </c>
      <c r="AD77" s="147" t="str">
        <v>FY25 inter</v>
      </c>
      <c r="AE77" s="147" t="str">
        <v>FY25 intra</v>
      </c>
      <c r="AF77" s="147" t="str">
        <v>D. Williams</v>
      </c>
      <c r="AG77" s="147">
        <v>44482</v>
      </c>
      <c r="AH77" s="147" t="str">
        <v>D. Tosi</v>
      </c>
      <c r="AI77" s="147">
        <v>44482</v>
      </c>
      <c r="AJ77" s="147" t="str">
        <v>Calibration devices for strings 89-93 = 3+1 Sweden Camera,7+1 + Acoustic Module,17 +1 POCAM, including spares, 200 lbs crate</v>
      </c>
      <c r="AK77" s="147" t="str">
        <v/>
      </c>
    </row>
    <row r="78" spans="1:40" s="95" customFormat="1" ht="33.75" hidden="1" customHeight="1" thickBot="1">
      <c r="A78" s="53" t="str">
        <v/>
      </c>
      <c r="B78" s="53" t="str">
        <v/>
      </c>
      <c r="C78" s="54" t="str">
        <v>DESY/Aachen/TUM/Sweden etc Totals:</v>
      </c>
      <c r="D78" s="55" t="str">
        <v/>
      </c>
      <c r="E78" s="44" t="str">
        <v/>
      </c>
      <c r="F78" s="44" t="str">
        <v/>
      </c>
      <c r="G78" s="44" t="str">
        <v>TEU=&gt;</v>
      </c>
      <c r="H78" s="56">
        <v>1.778354049953315</v>
      </c>
      <c r="I78" s="57">
        <v>1692.9930555555557</v>
      </c>
      <c r="J78" s="57" t="str">
        <v/>
      </c>
      <c r="K78" s="57">
        <v>20585</v>
      </c>
      <c r="L78" s="58" t="str">
        <v/>
      </c>
      <c r="M78" s="58" t="str">
        <v/>
      </c>
      <c r="N78" s="58" t="str">
        <v/>
      </c>
      <c r="O78" s="77" t="str">
        <v/>
      </c>
      <c r="P78" s="59" t="str">
        <v/>
      </c>
      <c r="Q78" s="77" t="str">
        <v/>
      </c>
      <c r="R78" s="60" t="str">
        <v/>
      </c>
      <c r="S78" s="59" t="str">
        <v/>
      </c>
      <c r="T78" s="60" t="str">
        <v/>
      </c>
      <c r="U78" s="60" t="str">
        <v/>
      </c>
      <c r="V78" s="59" t="str">
        <v/>
      </c>
      <c r="W78" s="60" t="str">
        <v/>
      </c>
      <c r="X78" s="60" t="str">
        <v/>
      </c>
      <c r="Y78" s="77" t="str">
        <v/>
      </c>
      <c r="Z78" s="60" t="str">
        <v/>
      </c>
      <c r="AA78" s="60" t="str">
        <v/>
      </c>
      <c r="AB78" s="77" t="str">
        <v/>
      </c>
      <c r="AC78" s="59" t="str">
        <v/>
      </c>
      <c r="AD78" s="77" t="str">
        <v/>
      </c>
      <c r="AE78" s="59" t="str">
        <v/>
      </c>
      <c r="AF78" s="59" t="str">
        <v/>
      </c>
      <c r="AG78" s="59" t="str">
        <v/>
      </c>
      <c r="AH78" s="59" t="str">
        <v/>
      </c>
      <c r="AI78" s="59" t="str">
        <v/>
      </c>
      <c r="AJ78" s="59" t="str">
        <v/>
      </c>
      <c r="AK78" s="59" t="str">
        <v/>
      </c>
      <c r="AL78" s="11"/>
      <c r="AM78" s="11"/>
      <c r="AN78" s="11"/>
    </row>
    <row r="79" spans="1:40" ht="47.25">
      <c r="A79" s="72">
        <v>1.3</v>
      </c>
      <c r="B79" s="48" t="str">
        <v/>
      </c>
      <c r="C79" s="1" t="str">
        <v>String Sensors 87 &amp; 88</v>
      </c>
      <c r="D79" s="1" t="str">
        <v>Sensors (D-Eggs) pallets with 8 sensors  at Pole overwinter - Cryo location - Do Not Deep Freeze</v>
      </c>
      <c r="E79" s="38">
        <v>45</v>
      </c>
      <c r="F79" s="38">
        <v>48</v>
      </c>
      <c r="G79" s="38">
        <v>67</v>
      </c>
      <c r="H79" s="38">
        <v>4</v>
      </c>
      <c r="I79" s="4">
        <v>335</v>
      </c>
      <c r="J79" s="4">
        <v>794</v>
      </c>
      <c r="K79" s="4">
        <v>3176</v>
      </c>
      <c r="L79" s="148" t="str">
        <v>preliminary(*)</v>
      </c>
      <c r="M79" s="6" t="str">
        <v>DNDF [-40C]</v>
      </c>
      <c r="N79" s="10" t="str">
        <v>Chiba</v>
      </c>
      <c r="O79" s="156" t="str">
        <v/>
      </c>
      <c r="P79" s="151" t="str">
        <v xml:space="preserve"> ChibaU - CHC</v>
      </c>
      <c r="Q79" s="169">
        <v>45139</v>
      </c>
      <c r="R79" s="151" t="str">
        <v>Cargo shipment by CHU</v>
      </c>
      <c r="S79" s="153" t="str">
        <v>ChibaU - CHC</v>
      </c>
      <c r="T79" s="153" t="str">
        <v/>
      </c>
      <c r="U79" s="153" t="str">
        <v>ComSur</v>
      </c>
      <c r="V79" s="155" t="str">
        <v>CHC - MCM</v>
      </c>
      <c r="W79" s="76" t="str">
        <v/>
      </c>
      <c r="X79" s="155" t="str">
        <v>USAP Air</v>
      </c>
      <c r="Y79" s="156">
        <v>45231</v>
      </c>
      <c r="Z79" s="157" t="str">
        <v/>
      </c>
      <c r="AA79" s="163" t="str">
        <v>LC-130</v>
      </c>
      <c r="AB79" s="156">
        <v>45306</v>
      </c>
      <c r="AC79" s="147" t="str">
        <v>Yes</v>
      </c>
      <c r="AD79" s="147" t="str">
        <v>FY24 inter</v>
      </c>
      <c r="AE79" s="147" t="str">
        <v>FY24 intra</v>
      </c>
      <c r="AF79" s="147" t="str">
        <v>S. Yoshida</v>
      </c>
      <c r="AG79" s="156">
        <v>44461</v>
      </c>
      <c r="AH79" s="147" t="str">
        <v>D. Tosi</v>
      </c>
      <c r="AI79" s="156">
        <v>44461</v>
      </c>
      <c r="AJ79" s="147" t="str">
        <v>Pallet sizes are under review. (*) shipped in 20 and 40ft container. Container weight not included in the assumption that pallet will be taken out in CHC.</v>
      </c>
      <c r="AK79" s="147" t="str">
        <v/>
      </c>
    </row>
    <row r="80" spans="1:40" ht="47.25">
      <c r="A80" s="72">
        <v>1.3</v>
      </c>
      <c r="B80" s="48" t="str">
        <v/>
      </c>
      <c r="C80" s="1" t="str">
        <v>String Sensors 87 &amp; 88</v>
      </c>
      <c r="D80" s="1" t="str">
        <v xml:space="preserve">Sensors (D-Eggs) pallets with 8 sensors  at Pole overwinter (SPARES - TBD) - Cryo location - Do Not Deep Freeze </v>
      </c>
      <c r="E80" s="38">
        <v>45</v>
      </c>
      <c r="F80" s="38">
        <v>48</v>
      </c>
      <c r="G80" s="38">
        <v>67</v>
      </c>
      <c r="H80" s="38">
        <v>1</v>
      </c>
      <c r="I80" s="4">
        <v>83.75</v>
      </c>
      <c r="J80" s="4">
        <v>794</v>
      </c>
      <c r="K80" s="4">
        <v>794</v>
      </c>
      <c r="L80" s="148" t="str">
        <v>preliminary(*)</v>
      </c>
      <c r="M80" s="6" t="str">
        <v>DNDF [-40C]</v>
      </c>
      <c r="N80" s="10" t="str">
        <v>Chiba</v>
      </c>
      <c r="O80" s="156" t="str">
        <v/>
      </c>
      <c r="P80" s="151" t="str">
        <v xml:space="preserve"> ChibaU - CHC</v>
      </c>
      <c r="Q80" s="169">
        <v>45139</v>
      </c>
      <c r="R80" s="151" t="str">
        <v>Cargo shipment by CHU</v>
      </c>
      <c r="S80" s="153" t="str">
        <v>ChibaU - CHC</v>
      </c>
      <c r="T80" s="153" t="str">
        <v/>
      </c>
      <c r="U80" s="153" t="str">
        <v>ComSur</v>
      </c>
      <c r="V80" s="155" t="str">
        <v>CHC - MCM</v>
      </c>
      <c r="W80" s="76" t="str">
        <v/>
      </c>
      <c r="X80" s="155" t="str">
        <v>USAP Air</v>
      </c>
      <c r="Y80" s="156">
        <v>45231</v>
      </c>
      <c r="Z80" s="157" t="str">
        <v/>
      </c>
      <c r="AA80" s="163" t="str">
        <v>LC-130</v>
      </c>
      <c r="AB80" s="156">
        <v>45306</v>
      </c>
      <c r="AC80" s="147" t="str">
        <v>Yes</v>
      </c>
      <c r="AD80" s="147" t="str">
        <v>FY24 inter</v>
      </c>
      <c r="AE80" s="147" t="str">
        <v>FY24 intra</v>
      </c>
      <c r="AF80" s="147" t="str">
        <v>S. Yoshida</v>
      </c>
      <c r="AG80" s="156">
        <v>44461</v>
      </c>
      <c r="AH80" s="147" t="str">
        <v>D. Tosi</v>
      </c>
      <c r="AI80" s="156">
        <v>44461</v>
      </c>
      <c r="AJ80" s="147" t="str">
        <v>Pallet sizes are under review. SPARES number to be confirmed. (*) shipped in 20 and 40ft container. Container weight not included in the assumption that pallet will be taken out in CHC.</v>
      </c>
      <c r="AK80" s="147" t="str">
        <v/>
      </c>
    </row>
    <row r="81" spans="1:40" ht="47.25">
      <c r="A81" s="72">
        <v>1.3</v>
      </c>
      <c r="B81" s="48" t="str">
        <v/>
      </c>
      <c r="C81" s="1" t="str">
        <v>String Sensors 87 &amp; 88</v>
      </c>
      <c r="D81" s="1" t="str">
        <v>Sensors (D-Eggs) pallets with 12 sensors  at Pole overwinter - Cryo location - Do Not Deep Freeze</v>
      </c>
      <c r="E81" s="38">
        <v>63</v>
      </c>
      <c r="F81" s="38">
        <v>48</v>
      </c>
      <c r="G81" s="38">
        <v>67</v>
      </c>
      <c r="H81" s="38">
        <v>4</v>
      </c>
      <c r="I81" s="4">
        <v>469</v>
      </c>
      <c r="J81" s="4">
        <v>1168.5</v>
      </c>
      <c r="K81" s="4">
        <v>4674</v>
      </c>
      <c r="L81" s="148" t="str">
        <v>preliminary(*)</v>
      </c>
      <c r="M81" s="6" t="str">
        <v>DNDF [-40C]</v>
      </c>
      <c r="N81" s="10" t="str">
        <v>Chiba</v>
      </c>
      <c r="O81" s="156" t="str">
        <v/>
      </c>
      <c r="P81" s="151" t="str">
        <v xml:space="preserve"> ChibaU - CHC</v>
      </c>
      <c r="Q81" s="169">
        <v>45139</v>
      </c>
      <c r="R81" s="151" t="str">
        <v>Cargo shipment by CHU</v>
      </c>
      <c r="S81" s="153" t="str">
        <v>ChibaU - CHC</v>
      </c>
      <c r="T81" s="153" t="str">
        <v/>
      </c>
      <c r="U81" s="153" t="str">
        <v>ComSur</v>
      </c>
      <c r="V81" s="155" t="str">
        <v>CHC - MCM</v>
      </c>
      <c r="W81" s="76" t="str">
        <v/>
      </c>
      <c r="X81" s="155" t="str">
        <v>USAP Air</v>
      </c>
      <c r="Y81" s="156">
        <v>45231</v>
      </c>
      <c r="Z81" s="157" t="str">
        <v/>
      </c>
      <c r="AA81" s="163" t="str">
        <v>LC-130</v>
      </c>
      <c r="AB81" s="156">
        <v>45306</v>
      </c>
      <c r="AC81" s="147" t="str">
        <v>Yes</v>
      </c>
      <c r="AD81" s="147" t="str">
        <v>FY24 inter</v>
      </c>
      <c r="AE81" s="147" t="str">
        <v>FY24 intra</v>
      </c>
      <c r="AF81" s="147" t="str">
        <v>S. Yoshida</v>
      </c>
      <c r="AG81" s="156">
        <v>44461</v>
      </c>
      <c r="AH81" s="147" t="str">
        <v>D. Tosi</v>
      </c>
      <c r="AI81" s="156">
        <v>44461</v>
      </c>
      <c r="AJ81" s="147" t="str">
        <v>Pallet sizes are under review. (*) shipped in 20 and 40ft container. Container weight not included in the assumption that pallet will be taken out in CHC.</v>
      </c>
      <c r="AK81" s="147" t="str">
        <v/>
      </c>
    </row>
    <row r="82" spans="1:40" ht="47.25">
      <c r="A82" s="72">
        <v>1.3</v>
      </c>
      <c r="B82" s="48" t="str">
        <v/>
      </c>
      <c r="C82" s="1" t="str">
        <v>String Sensors 87 &amp; 88</v>
      </c>
      <c r="D82" s="1" t="str">
        <v>Sensors (D-Eggs) pallets with 12 sensors  at Pole overwinter (SPARES - TBD)- Cryo location - Do Not Deep Freeze</v>
      </c>
      <c r="E82" s="38">
        <v>63</v>
      </c>
      <c r="F82" s="38">
        <v>48</v>
      </c>
      <c r="G82" s="38">
        <v>67</v>
      </c>
      <c r="H82" s="38">
        <v>1</v>
      </c>
      <c r="I82" s="4">
        <v>117.25</v>
      </c>
      <c r="J82" s="4">
        <v>1168.5</v>
      </c>
      <c r="K82" s="4">
        <v>1168.5</v>
      </c>
      <c r="L82" s="148" t="str">
        <v>preliminary(*)</v>
      </c>
      <c r="M82" s="6" t="str">
        <v>DNDF [-40C]</v>
      </c>
      <c r="N82" s="10" t="str">
        <v>Chiba</v>
      </c>
      <c r="O82" s="156" t="str">
        <v/>
      </c>
      <c r="P82" s="151" t="str">
        <v xml:space="preserve"> ChibaU - CHC</v>
      </c>
      <c r="Q82" s="169">
        <v>45139</v>
      </c>
      <c r="R82" s="151" t="str">
        <v>Cargo shipment by CHU</v>
      </c>
      <c r="S82" s="153" t="str">
        <v>ChibaU - CHC</v>
      </c>
      <c r="T82" s="153" t="str">
        <v/>
      </c>
      <c r="U82" s="153" t="str">
        <v>ComSur</v>
      </c>
      <c r="V82" s="155" t="str">
        <v>CHC - MCM</v>
      </c>
      <c r="W82" s="76" t="str">
        <v/>
      </c>
      <c r="X82" s="155" t="str">
        <v>USAP Air</v>
      </c>
      <c r="Y82" s="156">
        <v>45231</v>
      </c>
      <c r="Z82" s="157" t="str">
        <v/>
      </c>
      <c r="AA82" s="163" t="str">
        <v>LC-130</v>
      </c>
      <c r="AB82" s="156">
        <v>45306</v>
      </c>
      <c r="AC82" s="147" t="str">
        <v>Yes</v>
      </c>
      <c r="AD82" s="147" t="str">
        <v>FY24 inter</v>
      </c>
      <c r="AE82" s="147" t="str">
        <v>FY24 intra</v>
      </c>
      <c r="AF82" s="147" t="str">
        <v>S. Yoshida</v>
      </c>
      <c r="AG82" s="156">
        <v>44461</v>
      </c>
      <c r="AH82" s="147" t="str">
        <v>D. Tosi</v>
      </c>
      <c r="AI82" s="156">
        <v>44461</v>
      </c>
      <c r="AJ82" s="147" t="str">
        <v>Pallet sizes are under review. SPARES number to be confirmed. (*) shipped in 20 and 40ft container. Container weight not included in the assumption that pallet will be taken out in CHC.</v>
      </c>
      <c r="AK82" s="147" t="str">
        <v/>
      </c>
    </row>
    <row r="83" spans="1:40" ht="47.25" hidden="1">
      <c r="A83" s="72">
        <v>1.3</v>
      </c>
      <c r="B83" s="48" t="str">
        <v/>
      </c>
      <c r="C83" s="1" t="str">
        <v>String Sensors 89-93</v>
      </c>
      <c r="D83" s="1" t="str">
        <v>Sensors (D-Eggs) pallets with 8 sensors in McMurdo overwinter - Do Not Deep Freeze</v>
      </c>
      <c r="E83" s="38">
        <v>45</v>
      </c>
      <c r="F83" s="38">
        <v>48</v>
      </c>
      <c r="G83" s="38">
        <v>67</v>
      </c>
      <c r="H83" s="38">
        <v>10</v>
      </c>
      <c r="I83" s="4">
        <v>837.5</v>
      </c>
      <c r="J83" s="4">
        <v>794</v>
      </c>
      <c r="K83" s="4">
        <v>7940</v>
      </c>
      <c r="L83" s="148" t="str">
        <v>preliminary(*)</v>
      </c>
      <c r="M83" s="6" t="str">
        <v>DNDF [-40C]</v>
      </c>
      <c r="N83" s="10" t="str">
        <v>Chiba</v>
      </c>
      <c r="O83" s="156" t="str">
        <v/>
      </c>
      <c r="P83" s="151" t="str">
        <v xml:space="preserve"> ChibaU - CHC</v>
      </c>
      <c r="Q83" s="169">
        <v>45139</v>
      </c>
      <c r="R83" s="151" t="str">
        <v>Cargo shipment by CHU</v>
      </c>
      <c r="S83" s="153" t="str">
        <v>ChibaU - CHC</v>
      </c>
      <c r="T83" s="153" t="str">
        <v/>
      </c>
      <c r="U83" s="153" t="str">
        <v>ComSur</v>
      </c>
      <c r="V83" s="155" t="str">
        <v>CHC - MCM</v>
      </c>
      <c r="W83" s="76" t="str">
        <v/>
      </c>
      <c r="X83" s="155" t="str">
        <v>USAP Air</v>
      </c>
      <c r="Y83" s="156">
        <v>45597</v>
      </c>
      <c r="Z83" s="157" t="str">
        <v/>
      </c>
      <c r="AA83" s="163" t="str">
        <v>LC-130</v>
      </c>
      <c r="AB83" s="156">
        <v>45621</v>
      </c>
      <c r="AC83" s="147" t="str">
        <v>Yes</v>
      </c>
      <c r="AD83" s="147" t="str">
        <v>FY25 inter</v>
      </c>
      <c r="AE83" s="147" t="str">
        <v>FY25 intra</v>
      </c>
      <c r="AF83" s="147" t="str">
        <v>S. Yoshida</v>
      </c>
      <c r="AG83" s="147">
        <v>44461</v>
      </c>
      <c r="AH83" s="147" t="str">
        <v>D. Tosi</v>
      </c>
      <c r="AI83" s="147">
        <v>44461</v>
      </c>
      <c r="AJ83" s="147" t="str">
        <v>Pallet sizes are under review. (*) shipped in 20 and 40ft container. Container weight not included in the assumption that pallet will be taken out in CHC.</v>
      </c>
      <c r="AK83" s="147" t="str">
        <v/>
      </c>
    </row>
    <row r="84" spans="1:40" ht="47.25" hidden="1">
      <c r="A84" s="72">
        <v>1.3</v>
      </c>
      <c r="B84" s="48" t="str">
        <v/>
      </c>
      <c r="C84" s="1" t="str">
        <v>String Sensors 89-93</v>
      </c>
      <c r="D84" s="1" t="str">
        <v>Sensors (D-Eggs) pallets with 12 sensors  in McMurdo overwinter - Do Not Deep Freeze</v>
      </c>
      <c r="E84" s="38">
        <v>63</v>
      </c>
      <c r="F84" s="38">
        <v>48</v>
      </c>
      <c r="G84" s="38">
        <v>67</v>
      </c>
      <c r="H84" s="38">
        <v>10</v>
      </c>
      <c r="I84" s="4">
        <v>1172.5</v>
      </c>
      <c r="J84" s="4">
        <v>1168.5</v>
      </c>
      <c r="K84" s="4">
        <v>11685</v>
      </c>
      <c r="L84" s="148" t="str">
        <v>preliminary(*)</v>
      </c>
      <c r="M84" s="6" t="str">
        <v>DNDF [-40C]</v>
      </c>
      <c r="N84" s="10" t="str">
        <v>Chiba</v>
      </c>
      <c r="O84" s="156" t="str">
        <v/>
      </c>
      <c r="P84" s="151" t="str">
        <v xml:space="preserve"> ChibaU - CHC</v>
      </c>
      <c r="Q84" s="169">
        <v>45139</v>
      </c>
      <c r="R84" s="151" t="str">
        <v>Cargo shipment by CHU</v>
      </c>
      <c r="S84" s="153" t="str">
        <v>ChibaU - CHC</v>
      </c>
      <c r="T84" s="153" t="str">
        <v/>
      </c>
      <c r="U84" s="153" t="str">
        <v>ComSur</v>
      </c>
      <c r="V84" s="155" t="str">
        <v>CHC - MCM</v>
      </c>
      <c r="W84" s="76" t="str">
        <v/>
      </c>
      <c r="X84" s="155" t="str">
        <v>USAP Air</v>
      </c>
      <c r="Y84" s="156">
        <v>45597</v>
      </c>
      <c r="Z84" s="157" t="str">
        <v/>
      </c>
      <c r="AA84" s="163" t="str">
        <v>LC-130</v>
      </c>
      <c r="AB84" s="156">
        <v>45621</v>
      </c>
      <c r="AC84" s="147" t="str">
        <v>Yes</v>
      </c>
      <c r="AD84" s="147" t="str">
        <v>FY25 inter</v>
      </c>
      <c r="AE84" s="147" t="str">
        <v>FY25 intra</v>
      </c>
      <c r="AF84" s="147" t="str">
        <v>S. Yoshida</v>
      </c>
      <c r="AG84" s="147">
        <v>44461</v>
      </c>
      <c r="AH84" s="147" t="str">
        <v>D. Tosi</v>
      </c>
      <c r="AI84" s="147">
        <v>44461</v>
      </c>
      <c r="AJ84" s="147" t="str">
        <v>Pallet sizes are under review. (*) shipped in 20 and 40ft container. Container weight not included in the assumption that pallet will be taken out in CHC.</v>
      </c>
      <c r="AK84" s="147" t="str">
        <v/>
      </c>
    </row>
    <row r="85" spans="1:40" s="95" customFormat="1" ht="21" hidden="1" customHeight="1" thickBot="1">
      <c r="A85" s="53" t="str">
        <v/>
      </c>
      <c r="B85" s="53" t="str">
        <v/>
      </c>
      <c r="C85" s="54" t="str">
        <v>Chiba Totals:</v>
      </c>
      <c r="D85" s="55" t="str">
        <v/>
      </c>
      <c r="E85" s="44" t="str">
        <v/>
      </c>
      <c r="F85" s="44" t="str">
        <v/>
      </c>
      <c r="G85" s="44" t="str">
        <v>TEU=&gt;</v>
      </c>
      <c r="H85" s="56">
        <v>3.1670168067226894</v>
      </c>
      <c r="I85" s="57">
        <v>3015</v>
      </c>
      <c r="J85" s="57" t="str">
        <v/>
      </c>
      <c r="K85" s="58">
        <v>29437.5</v>
      </c>
      <c r="L85" s="58" t="str">
        <v/>
      </c>
      <c r="M85" s="58" t="str">
        <v/>
      </c>
      <c r="N85" s="58" t="str">
        <v/>
      </c>
      <c r="O85" s="77" t="str">
        <v/>
      </c>
      <c r="P85" s="59" t="str">
        <v/>
      </c>
      <c r="Q85" s="77" t="str">
        <v/>
      </c>
      <c r="R85" s="60" t="str">
        <v/>
      </c>
      <c r="S85" s="59" t="str">
        <v/>
      </c>
      <c r="T85" s="60" t="str">
        <v/>
      </c>
      <c r="U85" s="60" t="str">
        <v/>
      </c>
      <c r="V85" s="59" t="str">
        <v/>
      </c>
      <c r="W85" s="60" t="str">
        <v/>
      </c>
      <c r="X85" s="60" t="str">
        <v/>
      </c>
      <c r="Y85" s="77" t="str">
        <v/>
      </c>
      <c r="Z85" s="60" t="str">
        <v/>
      </c>
      <c r="AA85" s="60" t="str">
        <v/>
      </c>
      <c r="AB85" s="77" t="str">
        <v/>
      </c>
      <c r="AC85" s="59" t="str">
        <v/>
      </c>
      <c r="AD85" s="77" t="str">
        <v/>
      </c>
      <c r="AE85" s="59" t="str">
        <v/>
      </c>
      <c r="AF85" s="59" t="str">
        <v/>
      </c>
      <c r="AG85" s="59" t="str">
        <v/>
      </c>
      <c r="AH85" s="59" t="str">
        <v/>
      </c>
      <c r="AI85" s="59" t="str">
        <v/>
      </c>
      <c r="AJ85" s="59" t="str">
        <v/>
      </c>
      <c r="AK85" s="59" t="str">
        <v/>
      </c>
      <c r="AL85" s="11"/>
      <c r="AM85" s="11"/>
      <c r="AN85" s="11"/>
    </row>
    <row r="86" spans="1:40" ht="15.75" hidden="1">
      <c r="A86" s="72">
        <v>1.2</v>
      </c>
      <c r="B86" s="48" t="str">
        <v/>
      </c>
      <c r="C86" s="1" t="str">
        <v>Field Season 1 Fuel</v>
      </c>
      <c r="D86" s="1" t="str">
        <v>Fuel to support FY23 field season - Base fuel</v>
      </c>
      <c r="E86" s="38" t="str">
        <v/>
      </c>
      <c r="F86" s="38" t="str">
        <v/>
      </c>
      <c r="G86" s="38" t="str">
        <v/>
      </c>
      <c r="H86" s="38">
        <v>3191</v>
      </c>
      <c r="I86" s="61">
        <v>426.57462315454006</v>
      </c>
      <c r="J86" s="61">
        <v>6.8</v>
      </c>
      <c r="K86" s="4">
        <v>21698.799999999999</v>
      </c>
      <c r="L86" s="115" t="str">
        <v>preliminary</v>
      </c>
      <c r="M86" s="40" t="str">
        <v/>
      </c>
      <c r="N86" s="10" t="str">
        <v/>
      </c>
      <c r="O86" s="156" t="str">
        <v/>
      </c>
      <c r="P86" s="151" t="str">
        <v/>
      </c>
      <c r="Q86" s="169" t="str">
        <v/>
      </c>
      <c r="R86" s="151" t="str">
        <v/>
      </c>
      <c r="S86" s="153" t="str">
        <v/>
      </c>
      <c r="T86" s="153" t="str">
        <v/>
      </c>
      <c r="U86" s="153" t="str">
        <v/>
      </c>
      <c r="V86" s="155" t="str">
        <v/>
      </c>
      <c r="W86" s="76" t="str">
        <v/>
      </c>
      <c r="X86" s="155" t="str">
        <v/>
      </c>
      <c r="Y86" s="156">
        <v>44866</v>
      </c>
      <c r="Z86" s="157" t="str">
        <v/>
      </c>
      <c r="AA86" s="163" t="str">
        <v>LC-130/SPoT</v>
      </c>
      <c r="AB86" s="156">
        <v>44896</v>
      </c>
      <c r="AC86" s="147" t="str">
        <v>Yes</v>
      </c>
      <c r="AD86" s="147" t="str">
        <v>FY23 inter</v>
      </c>
      <c r="AE86" s="147" t="str">
        <v>FY23 intra</v>
      </c>
      <c r="AF86" s="147" t="str">
        <v>T. Benson</v>
      </c>
      <c r="AG86" s="147">
        <v>44483</v>
      </c>
      <c r="AH86" s="147" t="str">
        <v>I. McEwen</v>
      </c>
      <c r="AI86" s="147">
        <v>44483</v>
      </c>
      <c r="AJ86" s="147" t="str">
        <v/>
      </c>
      <c r="AK86" s="147" t="str">
        <v/>
      </c>
    </row>
    <row r="87" spans="1:40" ht="31.5" hidden="1">
      <c r="A87" s="72">
        <v>1.2</v>
      </c>
      <c r="B87" s="48" t="str">
        <v/>
      </c>
      <c r="C87" s="1" t="str">
        <v>Field Season 1 Fuel Contingency</v>
      </c>
      <c r="D87" s="1" t="str">
        <v>Fuel to support FY23 field season - Contingency</v>
      </c>
      <c r="E87" s="38" t="str">
        <v/>
      </c>
      <c r="F87" s="38" t="str">
        <v/>
      </c>
      <c r="G87" s="38" t="str">
        <v/>
      </c>
      <c r="H87" s="4">
        <v>452</v>
      </c>
      <c r="I87" s="61">
        <v>60.423606915027293</v>
      </c>
      <c r="J87" s="61">
        <v>6.8</v>
      </c>
      <c r="K87" s="4">
        <v>3073.6</v>
      </c>
      <c r="L87" s="115" t="str">
        <v>preliminary</v>
      </c>
      <c r="M87" s="40" t="str">
        <v/>
      </c>
      <c r="N87" s="10" t="str">
        <v/>
      </c>
      <c r="O87" s="156" t="str">
        <v/>
      </c>
      <c r="P87" s="151" t="str">
        <v/>
      </c>
      <c r="Q87" s="169" t="str">
        <v/>
      </c>
      <c r="R87" s="151" t="str">
        <v/>
      </c>
      <c r="S87" s="153" t="str">
        <v/>
      </c>
      <c r="T87" s="153" t="str">
        <v/>
      </c>
      <c r="U87" s="153" t="str">
        <v/>
      </c>
      <c r="V87" s="155" t="str">
        <v/>
      </c>
      <c r="W87" s="76" t="str">
        <v/>
      </c>
      <c r="X87" s="155" t="str">
        <v/>
      </c>
      <c r="Y87" s="156">
        <v>44866</v>
      </c>
      <c r="Z87" s="157" t="str">
        <v/>
      </c>
      <c r="AA87" s="163" t="str">
        <v>LC-130/SPoT</v>
      </c>
      <c r="AB87" s="156">
        <v>44896</v>
      </c>
      <c r="AC87" s="147" t="str">
        <v>Yes</v>
      </c>
      <c r="AD87" s="147" t="str">
        <v>FY23 inter</v>
      </c>
      <c r="AE87" s="147" t="str">
        <v>FY23 intra</v>
      </c>
      <c r="AF87" s="147" t="str">
        <v>T. Benson</v>
      </c>
      <c r="AG87" s="147">
        <v>44483</v>
      </c>
      <c r="AH87" s="147" t="str">
        <v>I. McEwen</v>
      </c>
      <c r="AI87" s="147">
        <v>44483</v>
      </c>
      <c r="AJ87" s="147" t="str">
        <v/>
      </c>
      <c r="AK87" s="147" t="str">
        <v/>
      </c>
    </row>
    <row r="88" spans="1:40" ht="31.5">
      <c r="A88" s="72">
        <v>1.2</v>
      </c>
      <c r="B88" s="48" t="str">
        <v/>
      </c>
      <c r="C88" s="1" t="str">
        <v>Field Season 2 Fuel</v>
      </c>
      <c r="D88" s="1" t="str">
        <v>Fuel to support FY24 field season - Base fuel, firn drilling &amp; over winter heating</v>
      </c>
      <c r="E88" s="38" t="str">
        <v/>
      </c>
      <c r="F88" s="38" t="str">
        <v/>
      </c>
      <c r="G88" s="38" t="str">
        <v/>
      </c>
      <c r="H88" s="40">
        <v>18178</v>
      </c>
      <c r="I88" s="61">
        <v>2430.0449701357657</v>
      </c>
      <c r="J88" s="61">
        <v>6.8</v>
      </c>
      <c r="K88" s="4">
        <v>123610.4</v>
      </c>
      <c r="L88" s="115" t="str">
        <v>preliminary</v>
      </c>
      <c r="M88" s="40" t="str">
        <v/>
      </c>
      <c r="N88" s="10" t="str">
        <v/>
      </c>
      <c r="O88" s="156" t="str">
        <v/>
      </c>
      <c r="P88" s="151" t="str">
        <v/>
      </c>
      <c r="Q88" s="169" t="str">
        <v/>
      </c>
      <c r="R88" s="151" t="str">
        <v/>
      </c>
      <c r="S88" s="153" t="str">
        <v/>
      </c>
      <c r="T88" s="153" t="str">
        <v/>
      </c>
      <c r="U88" s="153" t="str">
        <v/>
      </c>
      <c r="V88" s="155" t="str">
        <v/>
      </c>
      <c r="W88" s="76" t="str">
        <v/>
      </c>
      <c r="X88" s="155" t="str">
        <v/>
      </c>
      <c r="Y88" s="156">
        <v>45231</v>
      </c>
      <c r="Z88" s="157" t="str">
        <v/>
      </c>
      <c r="AA88" s="163" t="str">
        <v>LC-130/SPoT</v>
      </c>
      <c r="AB88" s="156">
        <v>45261</v>
      </c>
      <c r="AC88" s="147" t="str">
        <v>Yes</v>
      </c>
      <c r="AD88" s="147" t="str">
        <v>FY24 inter</v>
      </c>
      <c r="AE88" s="147" t="str">
        <v>FY24 intra</v>
      </c>
      <c r="AF88" s="147" t="str">
        <v>T. Benson</v>
      </c>
      <c r="AG88" s="156">
        <v>44483</v>
      </c>
      <c r="AH88" s="147" t="str">
        <v>I. McEwen</v>
      </c>
      <c r="AI88" s="156">
        <v>44483</v>
      </c>
      <c r="AJ88" s="147" t="str">
        <v/>
      </c>
      <c r="AK88" s="147" t="str">
        <v/>
      </c>
    </row>
    <row r="89" spans="1:40" ht="31.5">
      <c r="A89" s="72">
        <v>1.2</v>
      </c>
      <c r="B89" s="48" t="str">
        <v/>
      </c>
      <c r="C89" s="1" t="str">
        <v>Field Season 2 Fuel Contingency</v>
      </c>
      <c r="D89" s="1" t="str">
        <v>Fuel to suppport FY24 field season - Contingency</v>
      </c>
      <c r="E89" s="38" t="str">
        <v/>
      </c>
      <c r="F89" s="38" t="str">
        <v/>
      </c>
      <c r="G89" s="38" t="str">
        <v/>
      </c>
      <c r="H89" s="40">
        <v>2373</v>
      </c>
      <c r="I89" s="61">
        <v>317.22393630389331</v>
      </c>
      <c r="J89" s="61">
        <v>6.8</v>
      </c>
      <c r="K89" s="4">
        <v>16136.4</v>
      </c>
      <c r="L89" s="115" t="str">
        <v>preliminary</v>
      </c>
      <c r="M89" s="40" t="str">
        <v/>
      </c>
      <c r="N89" s="10" t="str">
        <v/>
      </c>
      <c r="O89" s="156" t="str">
        <v/>
      </c>
      <c r="P89" s="151" t="str">
        <v/>
      </c>
      <c r="Q89" s="169" t="str">
        <v/>
      </c>
      <c r="R89" s="151" t="str">
        <v/>
      </c>
      <c r="S89" s="153" t="str">
        <v/>
      </c>
      <c r="T89" s="153" t="str">
        <v/>
      </c>
      <c r="U89" s="153" t="str">
        <v/>
      </c>
      <c r="V89" s="155" t="str">
        <v/>
      </c>
      <c r="W89" s="76" t="str">
        <v/>
      </c>
      <c r="X89" s="155" t="str">
        <v/>
      </c>
      <c r="Y89" s="156">
        <v>45231</v>
      </c>
      <c r="Z89" s="157" t="str">
        <v/>
      </c>
      <c r="AA89" s="163" t="str">
        <v>LC-130/SPoT</v>
      </c>
      <c r="AB89" s="156">
        <v>45261</v>
      </c>
      <c r="AC89" s="147" t="str">
        <v>Yes</v>
      </c>
      <c r="AD89" s="147" t="str">
        <v>FY24 inter</v>
      </c>
      <c r="AE89" s="147" t="str">
        <v>FY24 intra</v>
      </c>
      <c r="AF89" s="147" t="str">
        <v>T. Benson</v>
      </c>
      <c r="AG89" s="156">
        <v>44483</v>
      </c>
      <c r="AH89" s="147" t="str">
        <v>I. McEwen</v>
      </c>
      <c r="AI89" s="156">
        <v>44483</v>
      </c>
      <c r="AJ89" s="147" t="str">
        <v/>
      </c>
      <c r="AK89" s="147" t="str">
        <v/>
      </c>
    </row>
    <row r="90" spans="1:40" ht="23.1" hidden="1" customHeight="1" thickTop="1">
      <c r="A90" s="25">
        <v>1.2</v>
      </c>
      <c r="B90" s="25" t="str">
        <v/>
      </c>
      <c r="C90" s="3" t="str">
        <v>Field Season 3 Fuel</v>
      </c>
      <c r="D90" s="42" t="str">
        <v>Fuel to support FY25 field season - Base fuel &amp; deep drilling</v>
      </c>
      <c r="E90" s="43" t="str">
        <v/>
      </c>
      <c r="F90" s="43" t="str">
        <v/>
      </c>
      <c r="G90" s="44" t="str">
        <v/>
      </c>
      <c r="H90" s="45">
        <v>62694</v>
      </c>
      <c r="I90" s="46">
        <v>8380.9681679883215</v>
      </c>
      <c r="J90" s="46">
        <v>6.8</v>
      </c>
      <c r="K90" s="46">
        <v>426319.2</v>
      </c>
      <c r="L90" s="116" t="str">
        <v>preliminary</v>
      </c>
      <c r="M90" s="46" t="str">
        <v/>
      </c>
      <c r="N90" s="163" t="str">
        <v/>
      </c>
      <c r="O90" s="156" t="str">
        <v/>
      </c>
      <c r="P90" s="163" t="str">
        <v/>
      </c>
      <c r="Q90" s="156" t="str">
        <v/>
      </c>
      <c r="R90" s="163" t="str">
        <v/>
      </c>
      <c r="S90" s="163" t="str">
        <v/>
      </c>
      <c r="T90" s="163" t="str">
        <v/>
      </c>
      <c r="U90" s="163" t="str">
        <v/>
      </c>
      <c r="V90" s="163" t="str">
        <v/>
      </c>
      <c r="W90" s="163" t="str">
        <v/>
      </c>
      <c r="X90" s="163" t="str">
        <v/>
      </c>
      <c r="Y90" s="156">
        <v>45597</v>
      </c>
      <c r="Z90" s="157" t="str">
        <v/>
      </c>
      <c r="AA90" s="163" t="str">
        <v>LC-130/SPoT</v>
      </c>
      <c r="AB90" s="156">
        <v>45627</v>
      </c>
      <c r="AC90" s="163" t="str">
        <v>Yes</v>
      </c>
      <c r="AD90" s="163" t="str">
        <v>FY25 inter</v>
      </c>
      <c r="AE90" s="163" t="str">
        <v>FY25 intra</v>
      </c>
      <c r="AF90" s="163" t="str">
        <v>T. Benson</v>
      </c>
      <c r="AG90" s="163">
        <v>44483</v>
      </c>
      <c r="AH90" s="163" t="str">
        <v>I. McEwen</v>
      </c>
      <c r="AI90" s="163">
        <v>44483</v>
      </c>
      <c r="AJ90" s="163" t="str">
        <v/>
      </c>
      <c r="AK90" s="163" t="str">
        <v/>
      </c>
    </row>
    <row r="91" spans="1:40" ht="15.75" hidden="1" thickTop="1">
      <c r="A91" s="2">
        <v>1.2</v>
      </c>
      <c r="B91" s="2" t="str">
        <v/>
      </c>
      <c r="C91" s="15" t="str">
        <v>Field Season 3 Fuel Contingency</v>
      </c>
      <c r="D91" s="15" t="str">
        <v>Fuel to suppport FY25 field season - Contingency</v>
      </c>
      <c r="E91" s="9" t="str">
        <v/>
      </c>
      <c r="F91" s="9" t="str">
        <v/>
      </c>
      <c r="G91" s="9" t="str">
        <v/>
      </c>
      <c r="H91" s="9">
        <v>8473</v>
      </c>
      <c r="I91" s="9">
        <v>1132.6752685642175</v>
      </c>
      <c r="J91" s="9">
        <v>6.8</v>
      </c>
      <c r="K91" s="9">
        <v>57616.4</v>
      </c>
      <c r="L91" s="74" t="str">
        <v>preliminary</v>
      </c>
      <c r="M91" s="9" t="str">
        <v/>
      </c>
      <c r="N91" s="9" t="str">
        <v/>
      </c>
      <c r="O91" s="80" t="str">
        <v/>
      </c>
      <c r="P91" s="9" t="str">
        <v/>
      </c>
      <c r="Q91" s="80" t="str">
        <v/>
      </c>
      <c r="R91" s="9" t="str">
        <v/>
      </c>
      <c r="S91" s="9" t="str">
        <v/>
      </c>
      <c r="T91" s="9" t="str">
        <v/>
      </c>
      <c r="U91" s="9" t="str">
        <v/>
      </c>
      <c r="V91" s="9" t="str">
        <v/>
      </c>
      <c r="W91" s="9" t="str">
        <v/>
      </c>
      <c r="X91" s="9" t="str">
        <v/>
      </c>
      <c r="Y91" s="80">
        <v>45597</v>
      </c>
      <c r="Z91" s="9" t="str">
        <v/>
      </c>
      <c r="AA91" s="9" t="str">
        <v>LC-130/SPoT</v>
      </c>
      <c r="AB91" s="80">
        <v>45627</v>
      </c>
      <c r="AC91" s="9" t="str">
        <v>Yes</v>
      </c>
      <c r="AD91" s="9" t="str">
        <v>FY25 inter</v>
      </c>
      <c r="AE91" s="9" t="str">
        <v>FY25 intra</v>
      </c>
      <c r="AF91" s="9" t="str">
        <v>T. Benson</v>
      </c>
      <c r="AG91" s="9">
        <v>44483</v>
      </c>
      <c r="AH91" s="9" t="str">
        <v>I. McEwen</v>
      </c>
      <c r="AI91" s="9">
        <v>44483</v>
      </c>
      <c r="AJ91" s="9" t="str">
        <v/>
      </c>
      <c r="AK91" s="9" t="str">
        <v/>
      </c>
    </row>
    <row r="92" spans="1:40" ht="15.75" hidden="1" thickTop="1">
      <c r="A92" s="9" t="str">
        <v/>
      </c>
      <c r="B92" s="9" t="str">
        <v/>
      </c>
      <c r="C92" s="16" t="str">
        <v>Fuel Totals:</v>
      </c>
      <c r="D92" s="16" t="str">
        <v/>
      </c>
      <c r="E92" s="9" t="str">
        <v/>
      </c>
      <c r="F92" s="9" t="str">
        <v/>
      </c>
      <c r="G92" s="9" t="str">
        <v>TEU=&gt;</v>
      </c>
      <c r="H92" s="9">
        <v>13.39066236666152</v>
      </c>
      <c r="I92" s="9">
        <v>12747.910573061765</v>
      </c>
      <c r="J92" s="9" t="str">
        <v/>
      </c>
      <c r="K92" s="9">
        <v>648454.80000000005</v>
      </c>
      <c r="L92" s="74" t="str">
        <v/>
      </c>
      <c r="M92" s="9" t="str">
        <v/>
      </c>
      <c r="N92" s="9" t="str">
        <v/>
      </c>
      <c r="O92" s="80" t="str">
        <v/>
      </c>
      <c r="P92" s="9" t="str">
        <v/>
      </c>
      <c r="Q92" s="80" t="str">
        <v/>
      </c>
      <c r="R92" s="9" t="str">
        <v/>
      </c>
      <c r="S92" s="9" t="str">
        <v/>
      </c>
      <c r="T92" s="9" t="str">
        <v/>
      </c>
      <c r="U92" s="9" t="str">
        <v/>
      </c>
      <c r="V92" s="9" t="str">
        <v/>
      </c>
      <c r="W92" s="9" t="str">
        <v/>
      </c>
      <c r="X92" s="9" t="str">
        <v/>
      </c>
      <c r="Y92" s="80" t="str">
        <v/>
      </c>
      <c r="Z92" s="9" t="str">
        <v/>
      </c>
      <c r="AA92" s="9" t="str">
        <v/>
      </c>
      <c r="AB92" s="80" t="str">
        <v/>
      </c>
      <c r="AC92" s="9" t="str">
        <v/>
      </c>
      <c r="AD92" s="9" t="str">
        <v/>
      </c>
      <c r="AE92" s="9" t="str">
        <v/>
      </c>
      <c r="AF92" s="9" t="str">
        <v/>
      </c>
      <c r="AG92" s="9" t="str">
        <v/>
      </c>
      <c r="AH92" s="9" t="str">
        <v/>
      </c>
      <c r="AI92" s="9" t="str">
        <v/>
      </c>
      <c r="AJ92" s="9" t="str">
        <v/>
      </c>
      <c r="AK92" s="9" t="str">
        <v/>
      </c>
    </row>
    <row r="93" spans="1:40" ht="15.75" hidden="1" thickTop="1">
      <c r="A93" s="9" t="str">
        <v/>
      </c>
      <c r="B93" s="9" t="str">
        <v/>
      </c>
      <c r="C93" s="16" t="str">
        <v/>
      </c>
      <c r="D93" s="16" t="str">
        <v>All IC/Upgrade cargo volume:</v>
      </c>
      <c r="E93" s="9" t="str">
        <v/>
      </c>
      <c r="F93" s="9" t="str">
        <v/>
      </c>
      <c r="G93" s="9" t="str">
        <v>TEU=&gt;</v>
      </c>
      <c r="H93" s="9">
        <v>55.96468568258512</v>
      </c>
      <c r="I93" s="9">
        <v>53278.380769821029</v>
      </c>
      <c r="J93" s="9" t="str">
        <v/>
      </c>
      <c r="K93" s="9">
        <v>1167584.3</v>
      </c>
      <c r="L93" s="74" t="str">
        <v/>
      </c>
      <c r="M93" s="9" t="str">
        <v/>
      </c>
      <c r="N93" s="9" t="str">
        <v/>
      </c>
      <c r="O93" s="80" t="str">
        <v/>
      </c>
      <c r="P93" s="9" t="str">
        <v/>
      </c>
      <c r="Q93" s="80" t="str">
        <v/>
      </c>
      <c r="R93" s="9" t="str">
        <v/>
      </c>
      <c r="S93" s="9" t="str">
        <v/>
      </c>
      <c r="T93" s="9" t="str">
        <v/>
      </c>
      <c r="U93" s="9" t="str">
        <v/>
      </c>
      <c r="V93" s="9" t="str">
        <v/>
      </c>
      <c r="W93" s="9" t="str">
        <v/>
      </c>
      <c r="X93" s="9" t="str">
        <v/>
      </c>
      <c r="Y93" s="80" t="str">
        <v/>
      </c>
      <c r="Z93" s="9" t="str">
        <v/>
      </c>
      <c r="AA93" s="9" t="str">
        <v/>
      </c>
      <c r="AB93" s="80" t="str">
        <v/>
      </c>
      <c r="AC93" s="9" t="str">
        <v/>
      </c>
      <c r="AD93" s="9" t="str">
        <v/>
      </c>
      <c r="AE93" s="9" t="str">
        <v/>
      </c>
      <c r="AF93" s="9" t="str">
        <v/>
      </c>
      <c r="AG93" s="9" t="str">
        <v/>
      </c>
      <c r="AH93" s="9" t="str">
        <v/>
      </c>
      <c r="AI93" s="9" t="str">
        <v/>
      </c>
      <c r="AJ93" s="9" t="str">
        <v/>
      </c>
      <c r="AK93" s="9" t="str">
        <v/>
      </c>
    </row>
    <row r="94" spans="1:40">
      <c r="C94" s="16"/>
      <c r="D94" s="16"/>
      <c r="Z94" s="9"/>
    </row>
    <row r="95" spans="1:40">
      <c r="C95" s="16"/>
      <c r="D95" s="16"/>
      <c r="Z95" s="9"/>
    </row>
    <row r="96" spans="1:40">
      <c r="C96" s="16"/>
      <c r="D96" s="16"/>
      <c r="Z96" s="9"/>
    </row>
    <row r="97" spans="1:26">
      <c r="C97" s="16"/>
      <c r="D97" s="16"/>
      <c r="Z97" s="9"/>
    </row>
    <row r="98" spans="1:26">
      <c r="C98" s="16"/>
      <c r="D98" s="16"/>
      <c r="Z98" s="9"/>
    </row>
    <row r="99" spans="1:26">
      <c r="C99" s="16"/>
      <c r="D99" s="16"/>
      <c r="Z99" s="9"/>
    </row>
    <row r="100" spans="1:26">
      <c r="C100" s="16"/>
      <c r="D100" s="16"/>
      <c r="Z100" s="9"/>
    </row>
    <row r="101" spans="1:26">
      <c r="C101" s="16"/>
      <c r="D101" s="16"/>
      <c r="Z101" s="9"/>
    </row>
    <row r="102" spans="1:26">
      <c r="A102" s="2"/>
      <c r="B102" s="2"/>
      <c r="C102" s="16"/>
      <c r="D102" s="16"/>
      <c r="I102" s="75"/>
      <c r="J102" s="75"/>
      <c r="K102" s="75"/>
      <c r="L102" s="117"/>
      <c r="Z102" s="9"/>
    </row>
    <row r="103" spans="1:26">
      <c r="A103" s="2"/>
      <c r="B103" s="2"/>
      <c r="C103" s="16"/>
      <c r="D103" s="16"/>
      <c r="Z103" s="9"/>
    </row>
    <row r="104" spans="1:26">
      <c r="Z104" s="9"/>
    </row>
    <row r="105" spans="1:26">
      <c r="C105" s="16"/>
      <c r="D105" s="16"/>
      <c r="Z105" s="9"/>
    </row>
    <row r="106" spans="1:26">
      <c r="C106" s="16"/>
      <c r="D106" s="16"/>
      <c r="Z106" s="9"/>
    </row>
    <row r="107" spans="1:26">
      <c r="C107" s="16"/>
      <c r="D107" s="16"/>
      <c r="Z107" s="9"/>
    </row>
    <row r="108" spans="1:26">
      <c r="Z108" s="9"/>
    </row>
    <row r="109" spans="1:26">
      <c r="C109" s="16"/>
      <c r="D109" s="16"/>
      <c r="Z109" s="9"/>
    </row>
    <row r="110" spans="1:26">
      <c r="C110" s="16"/>
      <c r="D110" s="16"/>
      <c r="Z110" s="9"/>
    </row>
    <row r="111" spans="1:26">
      <c r="Z111" s="9"/>
    </row>
    <row r="112" spans="1:26">
      <c r="L112" s="118"/>
      <c r="Z112" s="9"/>
    </row>
    <row r="113" spans="1:26">
      <c r="D113" s="73"/>
      <c r="Z113" s="9"/>
    </row>
    <row r="114" spans="1:26" ht="15.75" thickBot="1">
      <c r="D114" s="73"/>
      <c r="Z114" s="9"/>
    </row>
    <row r="115" spans="1:26" ht="15.95" customHeight="1">
      <c r="A115" s="332"/>
      <c r="B115" s="333"/>
      <c r="C115" s="81" t="s">
        <v>393</v>
      </c>
      <c r="D115" s="82" t="s">
        <v>43</v>
      </c>
      <c r="Z115" s="9"/>
    </row>
    <row r="116" spans="1:26" ht="32.1" customHeight="1">
      <c r="A116" s="330" t="s">
        <v>394</v>
      </c>
      <c r="B116" s="331"/>
      <c r="C116" s="226">
        <f>SUBTOTAL(9,I2:I100)</f>
        <v>23376.94598977299</v>
      </c>
      <c r="D116" s="227">
        <f>SUBTOTAL(9,K2:K100)</f>
        <v>359912.30000000005</v>
      </c>
      <c r="E116" s="94"/>
      <c r="Z116" s="9"/>
    </row>
    <row r="117" spans="1:26" ht="33" customHeight="1" thickBot="1">
      <c r="A117" s="328" t="s">
        <v>395</v>
      </c>
      <c r="B117" s="329"/>
      <c r="C117" s="228">
        <f>SUMIFS(volume,pole_date,"&gt;="&amp;$A$120,pole_date,"&lt;="&amp;$B$120)</f>
        <v>23376.94598977299</v>
      </c>
      <c r="D117" s="229">
        <f>SUMIFS(weight_,pole_date,"&gt;="&amp;A$120,pole_date,"&lt;="&amp;$B$120)</f>
        <v>359912.30000000005</v>
      </c>
      <c r="J117" s="94"/>
      <c r="U117" s="94"/>
      <c r="Z117" s="9"/>
    </row>
    <row r="118" spans="1:26" ht="15.75" thickBot="1">
      <c r="D118" s="73"/>
      <c r="Z118" s="9"/>
    </row>
    <row r="119" spans="1:26">
      <c r="A119" s="123" t="s">
        <v>396</v>
      </c>
      <c r="B119" s="81" t="s">
        <v>397</v>
      </c>
      <c r="C119" s="81"/>
      <c r="D119" s="82"/>
      <c r="Z119" s="9"/>
    </row>
    <row r="120" spans="1:26">
      <c r="A120" s="121">
        <f>'ICU_cargo MASTER INPUT SHEET'!A129</f>
        <v>45231</v>
      </c>
      <c r="B120" s="122">
        <f>'ICU_cargo MASTER INPUT SHEET'!B129</f>
        <v>45337</v>
      </c>
      <c r="D120" s="89"/>
      <c r="Z120" s="9"/>
    </row>
    <row r="121" spans="1:26" ht="15.75" thickBot="1">
      <c r="A121" s="328"/>
      <c r="B121" s="329"/>
      <c r="C121" s="90"/>
      <c r="D121" s="91"/>
      <c r="Z121" s="9"/>
    </row>
    <row r="122" spans="1:26">
      <c r="Z122" s="9"/>
    </row>
    <row r="123" spans="1:26">
      <c r="Z123" s="9"/>
    </row>
    <row r="124" spans="1:26" ht="15.75">
      <c r="A124" s="113"/>
      <c r="B124" s="113"/>
      <c r="C124" s="112"/>
      <c r="D124" s="112"/>
      <c r="Z124" s="9"/>
    </row>
    <row r="125" spans="1:26" ht="15.75">
      <c r="A125" s="113"/>
      <c r="B125" s="113"/>
      <c r="C125" s="112"/>
      <c r="D125" s="112"/>
      <c r="Z125" s="9"/>
    </row>
    <row r="126" spans="1:26" ht="15.75">
      <c r="A126" s="113"/>
      <c r="B126" s="113"/>
      <c r="C126" s="112"/>
      <c r="D126" s="112"/>
      <c r="Z126" s="9"/>
    </row>
    <row r="127" spans="1:26" ht="15.75">
      <c r="A127" s="113"/>
      <c r="B127" s="113"/>
      <c r="C127" s="112"/>
      <c r="D127" s="112"/>
      <c r="Z127" s="9"/>
    </row>
    <row r="128" spans="1:26">
      <c r="Z128" s="9"/>
    </row>
    <row r="129" spans="26:26">
      <c r="Z129" s="9"/>
    </row>
    <row r="130" spans="26:26">
      <c r="Z130" s="9"/>
    </row>
    <row r="131" spans="26:26">
      <c r="Z131" s="9"/>
    </row>
    <row r="132" spans="26:26">
      <c r="Z132" s="9"/>
    </row>
    <row r="133" spans="26:26">
      <c r="Z133" s="9"/>
    </row>
    <row r="134" spans="26:26">
      <c r="Z134" s="9"/>
    </row>
    <row r="135" spans="26:26">
      <c r="Z135" s="9"/>
    </row>
    <row r="136" spans="26:26">
      <c r="Z136" s="9"/>
    </row>
    <row r="137" spans="26:26">
      <c r="Z137" s="9"/>
    </row>
    <row r="138" spans="26:26">
      <c r="Z138" s="9"/>
    </row>
    <row r="139" spans="26:26">
      <c r="Z139" s="9"/>
    </row>
    <row r="140" spans="26:26">
      <c r="Z140" s="9"/>
    </row>
    <row r="141" spans="26:26">
      <c r="Z141" s="9"/>
    </row>
    <row r="142" spans="26:26">
      <c r="Z142" s="9"/>
    </row>
    <row r="143" spans="26:26">
      <c r="Z143" s="9"/>
    </row>
    <row r="144" spans="26:26">
      <c r="Z144" s="9"/>
    </row>
    <row r="145" spans="26:26">
      <c r="Z145" s="9"/>
    </row>
    <row r="146" spans="26:26">
      <c r="Z146" s="9"/>
    </row>
    <row r="147" spans="26:26">
      <c r="Z147" s="9"/>
    </row>
    <row r="148" spans="26:26">
      <c r="Z148" s="9"/>
    </row>
    <row r="149" spans="26:26">
      <c r="Z149" s="9"/>
    </row>
    <row r="150" spans="26:26">
      <c r="Z150" s="9"/>
    </row>
    <row r="151" spans="26:26">
      <c r="Z151" s="9"/>
    </row>
    <row r="152" spans="26:26">
      <c r="Z152" s="9"/>
    </row>
    <row r="153" spans="26:26">
      <c r="Z153" s="9"/>
    </row>
    <row r="154" spans="26:26">
      <c r="Z154" s="9"/>
    </row>
    <row r="155" spans="26:26">
      <c r="Z155" s="9"/>
    </row>
    <row r="156" spans="26:26">
      <c r="Z156" s="9"/>
    </row>
    <row r="157" spans="26:26">
      <c r="Z157" s="9"/>
    </row>
    <row r="158" spans="26:26">
      <c r="Z158" s="9"/>
    </row>
    <row r="159" spans="26:26">
      <c r="Z159" s="9"/>
    </row>
    <row r="160" spans="26:26">
      <c r="Z160" s="9"/>
    </row>
    <row r="161" spans="26:26">
      <c r="Z161" s="9"/>
    </row>
    <row r="162" spans="26:26">
      <c r="Z162" s="9"/>
    </row>
    <row r="163" spans="26:26">
      <c r="Z163" s="9"/>
    </row>
    <row r="164" spans="26:26">
      <c r="Z164" s="9"/>
    </row>
    <row r="165" spans="26:26">
      <c r="Z165" s="9"/>
    </row>
    <row r="166" spans="26:26">
      <c r="Z166" s="9"/>
    </row>
    <row r="167" spans="26:26">
      <c r="Z167" s="9"/>
    </row>
    <row r="168" spans="26:26">
      <c r="Z168" s="9"/>
    </row>
    <row r="169" spans="26:26">
      <c r="Z169" s="9"/>
    </row>
    <row r="170" spans="26:26">
      <c r="Z170" s="9"/>
    </row>
    <row r="171" spans="26:26">
      <c r="Z171" s="9"/>
    </row>
    <row r="172" spans="26:26">
      <c r="Z172" s="9"/>
    </row>
    <row r="173" spans="26:26">
      <c r="Z173" s="9"/>
    </row>
    <row r="174" spans="26:26">
      <c r="Z174" s="9"/>
    </row>
    <row r="175" spans="26:26">
      <c r="Z175" s="9"/>
    </row>
    <row r="176" spans="26:26">
      <c r="Z176" s="9"/>
    </row>
    <row r="177" spans="26:26">
      <c r="Z177" s="9"/>
    </row>
    <row r="178" spans="26:26">
      <c r="Z178" s="9"/>
    </row>
    <row r="179" spans="26:26">
      <c r="Z179" s="9"/>
    </row>
    <row r="180" spans="26:26">
      <c r="Z180" s="9"/>
    </row>
    <row r="181" spans="26:26">
      <c r="Z181" s="9"/>
    </row>
    <row r="182" spans="26:26">
      <c r="Z182" s="9"/>
    </row>
    <row r="183" spans="26:26">
      <c r="Z183" s="9"/>
    </row>
    <row r="184" spans="26:26">
      <c r="Z184" s="9"/>
    </row>
    <row r="185" spans="26:26">
      <c r="Z185" s="9"/>
    </row>
    <row r="186" spans="26:26">
      <c r="Z186" s="9"/>
    </row>
    <row r="187" spans="26:26">
      <c r="Z187" s="9"/>
    </row>
    <row r="188" spans="26:26">
      <c r="Z188" s="9"/>
    </row>
    <row r="189" spans="26:26">
      <c r="Z189" s="9"/>
    </row>
    <row r="190" spans="26:26">
      <c r="Z190" s="9"/>
    </row>
    <row r="191" spans="26:26">
      <c r="Z191" s="9"/>
    </row>
    <row r="192" spans="26:26">
      <c r="Z192" s="9"/>
    </row>
    <row r="193" spans="26:26">
      <c r="Z193" s="9"/>
    </row>
    <row r="194" spans="26:26">
      <c r="Z194" s="9"/>
    </row>
    <row r="195" spans="26:26">
      <c r="Z195" s="9"/>
    </row>
    <row r="196" spans="26:26">
      <c r="Z196" s="9"/>
    </row>
    <row r="197" spans="26:26">
      <c r="Z197" s="9"/>
    </row>
    <row r="198" spans="26:26">
      <c r="Z198" s="9"/>
    </row>
    <row r="199" spans="26:26">
      <c r="Z199" s="9"/>
    </row>
    <row r="200" spans="26:26">
      <c r="Z200" s="9"/>
    </row>
    <row r="201" spans="26:26">
      <c r="Z201" s="9"/>
    </row>
    <row r="202" spans="26:26">
      <c r="Z202" s="9"/>
    </row>
    <row r="203" spans="26:26">
      <c r="Z203" s="9"/>
    </row>
    <row r="204" spans="26:26">
      <c r="Z204" s="9"/>
    </row>
    <row r="205" spans="26:26">
      <c r="Z205" s="9"/>
    </row>
    <row r="206" spans="26:26">
      <c r="Z206" s="9"/>
    </row>
    <row r="207" spans="26:26">
      <c r="Z207" s="9"/>
    </row>
    <row r="208" spans="26:26">
      <c r="Z208" s="9"/>
    </row>
    <row r="209" spans="26:26">
      <c r="Z209" s="9"/>
    </row>
    <row r="210" spans="26:26">
      <c r="Z210" s="9"/>
    </row>
    <row r="211" spans="26:26">
      <c r="Z211" s="9"/>
    </row>
    <row r="212" spans="26:26">
      <c r="Z212" s="9"/>
    </row>
    <row r="213" spans="26:26">
      <c r="Z213" s="9"/>
    </row>
    <row r="214" spans="26:26">
      <c r="Z214" s="9"/>
    </row>
    <row r="215" spans="26:26">
      <c r="Z215" s="9"/>
    </row>
    <row r="216" spans="26:26">
      <c r="Z216" s="9"/>
    </row>
    <row r="217" spans="26:26">
      <c r="Z217" s="9"/>
    </row>
    <row r="218" spans="26:26">
      <c r="Z218" s="9"/>
    </row>
    <row r="219" spans="26:26">
      <c r="Z219" s="9"/>
    </row>
    <row r="220" spans="26:26">
      <c r="Z220" s="9"/>
    </row>
    <row r="221" spans="26:26">
      <c r="Z221" s="9"/>
    </row>
    <row r="222" spans="26:26">
      <c r="Z222" s="9"/>
    </row>
    <row r="223" spans="26:26">
      <c r="Z223" s="9"/>
    </row>
    <row r="224" spans="26:26">
      <c r="Z224" s="9"/>
    </row>
    <row r="225" spans="26:26">
      <c r="Z225" s="9"/>
    </row>
    <row r="226" spans="26:26">
      <c r="Z226" s="9"/>
    </row>
    <row r="227" spans="26:26">
      <c r="Z227" s="9"/>
    </row>
    <row r="228" spans="26:26">
      <c r="Z228" s="9"/>
    </row>
    <row r="229" spans="26:26">
      <c r="Z229" s="9"/>
    </row>
    <row r="230" spans="26:26">
      <c r="Z230" s="9"/>
    </row>
    <row r="231" spans="26:26">
      <c r="Z231" s="9"/>
    </row>
    <row r="232" spans="26:26">
      <c r="Z232" s="9"/>
    </row>
    <row r="233" spans="26:26">
      <c r="Z233" s="9"/>
    </row>
    <row r="234" spans="26:26">
      <c r="Z234" s="9"/>
    </row>
    <row r="235" spans="26:26">
      <c r="Z235" s="9"/>
    </row>
    <row r="236" spans="26:26">
      <c r="Z236" s="9"/>
    </row>
    <row r="237" spans="26:26">
      <c r="Z237" s="9"/>
    </row>
    <row r="238" spans="26:26">
      <c r="Z238" s="9"/>
    </row>
    <row r="239" spans="26:26">
      <c r="Z239" s="9"/>
    </row>
    <row r="240" spans="26:26">
      <c r="Z240" s="9"/>
    </row>
    <row r="241" spans="26:26">
      <c r="Z241" s="9"/>
    </row>
    <row r="242" spans="26:26">
      <c r="Z242" s="9"/>
    </row>
    <row r="243" spans="26:26">
      <c r="Z243" s="9"/>
    </row>
    <row r="244" spans="26:26">
      <c r="Z244" s="9"/>
    </row>
    <row r="245" spans="26:26">
      <c r="Z245" s="9"/>
    </row>
    <row r="246" spans="26:26">
      <c r="Z246" s="9"/>
    </row>
    <row r="247" spans="26:26">
      <c r="Z247" s="9"/>
    </row>
    <row r="248" spans="26:26">
      <c r="Z248" s="9"/>
    </row>
    <row r="249" spans="26:26">
      <c r="Z249" s="9"/>
    </row>
    <row r="250" spans="26:26">
      <c r="Z250" s="9"/>
    </row>
    <row r="251" spans="26:26">
      <c r="Z251" s="9"/>
    </row>
    <row r="252" spans="26:26">
      <c r="Z252" s="9"/>
    </row>
    <row r="253" spans="26:26">
      <c r="Z253" s="9"/>
    </row>
    <row r="254" spans="26:26">
      <c r="Z254" s="9"/>
    </row>
    <row r="255" spans="26:26">
      <c r="Z255" s="9"/>
    </row>
    <row r="256" spans="26:26">
      <c r="Z256" s="9"/>
    </row>
    <row r="257" spans="26:26">
      <c r="Z257" s="9"/>
    </row>
    <row r="258" spans="26:26">
      <c r="Z258" s="9"/>
    </row>
    <row r="259" spans="26:26">
      <c r="Z259" s="9"/>
    </row>
    <row r="260" spans="26:26">
      <c r="Z260" s="9"/>
    </row>
    <row r="261" spans="26:26">
      <c r="Z261" s="9"/>
    </row>
    <row r="262" spans="26:26">
      <c r="Z262" s="9"/>
    </row>
    <row r="263" spans="26:26">
      <c r="Z263" s="9"/>
    </row>
    <row r="264" spans="26:26">
      <c r="Z264" s="9"/>
    </row>
    <row r="265" spans="26:26">
      <c r="Z265" s="9"/>
    </row>
    <row r="266" spans="26:26">
      <c r="Z266" s="9"/>
    </row>
    <row r="267" spans="26:26">
      <c r="Z267" s="9"/>
    </row>
    <row r="268" spans="26:26">
      <c r="Z268" s="9"/>
    </row>
    <row r="269" spans="26:26">
      <c r="Z269" s="9"/>
    </row>
    <row r="270" spans="26:26">
      <c r="Z270" s="9"/>
    </row>
    <row r="271" spans="26:26">
      <c r="Z271" s="9"/>
    </row>
    <row r="272" spans="26:26">
      <c r="Z272" s="9"/>
    </row>
    <row r="273" spans="26:26">
      <c r="Z273" s="9"/>
    </row>
    <row r="274" spans="26:26">
      <c r="Z274" s="9"/>
    </row>
    <row r="275" spans="26:26">
      <c r="Z275" s="9"/>
    </row>
    <row r="276" spans="26:26">
      <c r="Z276" s="9"/>
    </row>
    <row r="277" spans="26:26">
      <c r="Z277" s="9"/>
    </row>
    <row r="278" spans="26:26">
      <c r="Z278" s="9"/>
    </row>
    <row r="279" spans="26:26">
      <c r="Z279" s="9"/>
    </row>
    <row r="280" spans="26:26">
      <c r="Z280" s="9"/>
    </row>
    <row r="281" spans="26:26">
      <c r="Z281" s="9"/>
    </row>
    <row r="282" spans="26:26">
      <c r="Z282" s="9"/>
    </row>
    <row r="283" spans="26:26">
      <c r="Z283" s="9"/>
    </row>
    <row r="284" spans="26:26">
      <c r="Z284" s="9"/>
    </row>
    <row r="285" spans="26:26">
      <c r="Z285" s="9"/>
    </row>
    <row r="286" spans="26:26">
      <c r="Z286" s="9"/>
    </row>
    <row r="287" spans="26:26">
      <c r="Z287" s="9"/>
    </row>
    <row r="288" spans="26:26">
      <c r="Z288" s="9"/>
    </row>
    <row r="289" spans="26:26">
      <c r="Z289" s="9"/>
    </row>
    <row r="290" spans="26:26">
      <c r="Z290" s="9"/>
    </row>
    <row r="291" spans="26:26">
      <c r="Z291" s="9"/>
    </row>
    <row r="292" spans="26:26">
      <c r="Z292" s="9"/>
    </row>
    <row r="293" spans="26:26">
      <c r="Z293" s="9"/>
    </row>
    <row r="294" spans="26:26">
      <c r="Z294" s="9"/>
    </row>
    <row r="295" spans="26:26">
      <c r="Z295" s="9"/>
    </row>
    <row r="296" spans="26:26">
      <c r="Z296" s="9"/>
    </row>
    <row r="297" spans="26:26">
      <c r="Z297" s="9"/>
    </row>
    <row r="298" spans="26:26">
      <c r="Z298" s="9"/>
    </row>
    <row r="299" spans="26:26">
      <c r="Z299" s="9"/>
    </row>
    <row r="300" spans="26:26">
      <c r="Z300" s="9"/>
    </row>
    <row r="301" spans="26:26">
      <c r="Z301" s="9"/>
    </row>
    <row r="302" spans="26:26">
      <c r="Z302" s="9"/>
    </row>
    <row r="303" spans="26:26">
      <c r="Z303" s="9"/>
    </row>
    <row r="304" spans="26:26">
      <c r="Z304" s="9"/>
    </row>
    <row r="305" spans="26:26">
      <c r="Z305" s="9"/>
    </row>
    <row r="306" spans="26:26">
      <c r="Z306" s="9"/>
    </row>
    <row r="307" spans="26:26">
      <c r="Z307" s="9"/>
    </row>
    <row r="308" spans="26:26">
      <c r="Z308" s="9"/>
    </row>
    <row r="309" spans="26:26">
      <c r="Z309" s="9"/>
    </row>
    <row r="310" spans="26:26">
      <c r="Z310" s="9"/>
    </row>
    <row r="311" spans="26:26">
      <c r="Z311" s="9"/>
    </row>
    <row r="312" spans="26:26">
      <c r="Z312" s="9"/>
    </row>
    <row r="313" spans="26:26">
      <c r="Z313" s="9"/>
    </row>
    <row r="314" spans="26:26">
      <c r="Z314" s="9"/>
    </row>
    <row r="315" spans="26:26">
      <c r="Z315" s="9"/>
    </row>
    <row r="316" spans="26:26">
      <c r="Z316" s="9"/>
    </row>
    <row r="317" spans="26:26">
      <c r="Z317" s="9"/>
    </row>
    <row r="318" spans="26:26">
      <c r="Z318" s="9"/>
    </row>
    <row r="319" spans="26:26">
      <c r="Z319" s="9"/>
    </row>
    <row r="320" spans="26:26">
      <c r="Z320" s="9"/>
    </row>
    <row r="321" spans="26:26">
      <c r="Z321" s="9"/>
    </row>
    <row r="322" spans="26:26">
      <c r="Z322" s="9"/>
    </row>
    <row r="323" spans="26:26">
      <c r="Z323" s="9"/>
    </row>
    <row r="324" spans="26:26">
      <c r="Z324" s="9"/>
    </row>
    <row r="325" spans="26:26">
      <c r="Z325" s="9"/>
    </row>
    <row r="326" spans="26:26">
      <c r="Z326" s="9"/>
    </row>
    <row r="327" spans="26:26">
      <c r="Z327" s="9"/>
    </row>
    <row r="328" spans="26:26">
      <c r="Z328" s="9"/>
    </row>
    <row r="329" spans="26:26">
      <c r="Z329" s="9"/>
    </row>
    <row r="330" spans="26:26">
      <c r="Z330" s="9"/>
    </row>
    <row r="331" spans="26:26">
      <c r="Z331" s="9"/>
    </row>
    <row r="332" spans="26:26">
      <c r="Z332" s="9"/>
    </row>
    <row r="333" spans="26:26">
      <c r="Z333" s="9"/>
    </row>
    <row r="334" spans="26:26">
      <c r="Z334" s="9"/>
    </row>
    <row r="335" spans="26:26">
      <c r="Z335" s="9"/>
    </row>
    <row r="336" spans="26:26">
      <c r="Z336" s="9"/>
    </row>
    <row r="337" spans="26:26">
      <c r="Z337" s="9"/>
    </row>
    <row r="338" spans="26:26">
      <c r="Z338" s="9"/>
    </row>
    <row r="339" spans="26:26">
      <c r="Z339" s="9"/>
    </row>
    <row r="340" spans="26:26">
      <c r="Z340" s="9"/>
    </row>
    <row r="341" spans="26:26">
      <c r="Z341" s="9"/>
    </row>
    <row r="342" spans="26:26">
      <c r="Z342" s="9"/>
    </row>
    <row r="343" spans="26:26">
      <c r="Z343" s="9"/>
    </row>
    <row r="344" spans="26:26">
      <c r="Z344" s="9"/>
    </row>
    <row r="345" spans="26:26">
      <c r="Z345" s="9"/>
    </row>
    <row r="346" spans="26:26">
      <c r="Z346" s="9"/>
    </row>
    <row r="347" spans="26:26">
      <c r="Z347" s="9"/>
    </row>
    <row r="348" spans="26:26">
      <c r="Z348" s="9"/>
    </row>
    <row r="349" spans="26:26">
      <c r="Z349" s="9"/>
    </row>
    <row r="350" spans="26:26">
      <c r="Z350" s="9"/>
    </row>
    <row r="351" spans="26:26">
      <c r="Z351" s="9"/>
    </row>
    <row r="352" spans="26:26">
      <c r="Z352" s="9"/>
    </row>
    <row r="353" spans="26:26">
      <c r="Z353" s="9"/>
    </row>
  </sheetData>
  <sheetProtection sheet="1" objects="1" scenarios="1" formatCells="0" formatColumns="0" formatRows="0" sort="0" autoFilter="0"/>
  <autoFilter ref="A1:AN93">
    <filterColumn colId="27">
      <filters>
        <dateGroupItem year="2024" month="1" dateTimeGrouping="month"/>
        <dateGroupItem year="2024" month="2" dateTimeGrouping="month"/>
        <dateGroupItem year="2023" month="11" dateTimeGrouping="month"/>
        <dateGroupItem year="2023" month="12" dateTimeGrouping="month"/>
      </filters>
    </filterColumn>
  </autoFilter>
  <mergeCells count="4">
    <mergeCell ref="A121:B121"/>
    <mergeCell ref="A115:B115"/>
    <mergeCell ref="A116:B116"/>
    <mergeCell ref="A117:B117"/>
  </mergeCells>
  <conditionalFormatting sqref="D116">
    <cfRule type="cellIs" dxfId="14" priority="4" operator="equal">
      <formula>$D$117</formula>
    </cfRule>
  </conditionalFormatting>
  <conditionalFormatting sqref="D117">
    <cfRule type="cellIs" dxfId="13" priority="3" operator="equal">
      <formula>$D$116</formula>
    </cfRule>
  </conditionalFormatting>
  <conditionalFormatting sqref="C116">
    <cfRule type="cellIs" dxfId="12" priority="2" operator="equal">
      <formula>$C$117</formula>
    </cfRule>
  </conditionalFormatting>
  <conditionalFormatting sqref="C117">
    <cfRule type="cellIs" dxfId="11" priority="1" operator="equal">
      <formula>$C$116</formula>
    </cfRule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6528E598AA1A84286996F3D759AAB77" ma:contentTypeVersion="10" ma:contentTypeDescription="Create a new document." ma:contentTypeScope="" ma:versionID="31ee75bda46174e67af8629cea92fd97">
  <xsd:schema xmlns:xsd="http://www.w3.org/2001/XMLSchema" xmlns:xs="http://www.w3.org/2001/XMLSchema" xmlns:p="http://schemas.microsoft.com/office/2006/metadata/properties" xmlns:ns2="b2957d10-2758-4fb0-96c9-ffe4c87a6ad4" xmlns:ns3="9081a385-c01c-48ac-a838-6ea2c6c9cf0a" targetNamespace="http://schemas.microsoft.com/office/2006/metadata/properties" ma:root="true" ma:fieldsID="de9e062c99e96d700108857875d77c9f" ns2:_="" ns3:_="">
    <xsd:import namespace="b2957d10-2758-4fb0-96c9-ffe4c87a6ad4"/>
    <xsd:import namespace="9081a385-c01c-48ac-a838-6ea2c6c9cf0a"/>
    <xsd:element name="properties">
      <xsd:complexType>
        <xsd:sequence>
          <xsd:element name="documentManagement">
            <xsd:complexType>
              <xsd:all>
                <xsd:element ref="ns2:_x004c_2" minOccurs="0"/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Scope" minOccurs="0"/>
                <xsd:element ref="ns2:MediaServiceAutoKeyPoints" minOccurs="0"/>
                <xsd:element ref="ns2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957d10-2758-4fb0-96c9-ffe4c87a6ad4" elementFormDefault="qualified">
    <xsd:import namespace="http://schemas.microsoft.com/office/2006/documentManagement/types"/>
    <xsd:import namespace="http://schemas.microsoft.com/office/infopath/2007/PartnerControls"/>
    <xsd:element name="_x004c_2" ma:index="2" nillable="true" ma:displayName="L2" ma:default="NONE" ma:description="WBS Number" ma:format="Dropdown" ma:internalName="_x004c_2">
      <xsd:simpleType>
        <xsd:restriction base="dms:Choice">
          <xsd:enumeration value="1.1 Project Mgmt."/>
          <xsd:enumeration value="1.2 Drill"/>
          <xsd:enumeration value="1.3 Sensors"/>
          <xsd:enumeration value="1.4 Comms, Power, Timing"/>
          <xsd:enumeration value="1.5 Calibration"/>
          <xsd:enumeration value="1.6 Integration"/>
          <xsd:enumeration value="NONE"/>
        </xsd:restriction>
      </xsd:simpleType>
    </xsd:element>
    <xsd:element name="MediaServiceMetadata" ma:index="5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6" nillable="true" ma:displayName="MediaServiceFastMetadata" ma:hidden="true" ma:internalName="MediaServiceFastMetadata" ma:readOnly="true">
      <xsd:simpleType>
        <xsd:restriction base="dms:Note"/>
      </xsd:simpleType>
    </xsd:element>
    <xsd:element name="Scope" ma:index="13" nillable="true" ma:displayName="Scope" ma:format="Dropdown" ma:internalName="Scope">
      <xsd:simpleType>
        <xsd:restriction base="dms:Choice">
          <xsd:enumeration value="M &amp; O"/>
          <xsd:enumeration value="Upgrade"/>
          <xsd:enumeration value="Gen2"/>
          <xsd:enumeration value="All"/>
        </xsd:restriction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81a385-c01c-48ac-a838-6ea2c6c9cf0a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7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x004c_2 xmlns="b2957d10-2758-4fb0-96c9-ffe4c87a6ad4">NONE</_x004c_2>
    <Scope xmlns="b2957d10-2758-4fb0-96c9-ffe4c87a6ad4" xsi:nil="true"/>
    <SharedWithUsers xmlns="9081a385-c01c-48ac-a838-6ea2c6c9cf0a">
      <UserInfo>
        <DisplayName>Terry Benson</DisplayName>
        <AccountId>15</AccountId>
        <AccountType/>
      </UserInfo>
    </SharedWithUsers>
  </documentManagement>
</p:properties>
</file>

<file path=customXml/itemProps1.xml><?xml version="1.0" encoding="utf-8"?>
<ds:datastoreItem xmlns:ds="http://schemas.openxmlformats.org/officeDocument/2006/customXml" ds:itemID="{1C9663F7-1551-42DB-BC0E-778B267F1F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2957d10-2758-4fb0-96c9-ffe4c87a6ad4"/>
    <ds:schemaRef ds:uri="9081a385-c01c-48ac-a838-6ea2c6c9cf0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63CB383-6A6E-454F-B698-FC773848BF4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CB03C48-A041-4FF1-8766-5893231B5A1C}">
  <ds:schemaRefs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purl.org/dc/terms/"/>
    <ds:schemaRef ds:uri="http://schemas.openxmlformats.org/package/2006/metadata/core-properties"/>
    <ds:schemaRef ds:uri="b2957d10-2758-4fb0-96c9-ffe4c87a6ad4"/>
    <ds:schemaRef ds:uri="http://purl.org/dc/dcmitype/"/>
    <ds:schemaRef ds:uri="9081a385-c01c-48ac-a838-6ea2c6c9cf0a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11</vt:i4>
      </vt:variant>
    </vt:vector>
  </HeadingPairs>
  <TitlesOfParts>
    <vt:vector size="22" baseType="lpstr">
      <vt:lpstr>ICU_cargo MASTER INPUT SHEET</vt:lpstr>
      <vt:lpstr>Southbound by Season (UNLINKED)</vt:lpstr>
      <vt:lpstr>Retro</vt:lpstr>
      <vt:lpstr>InMcMurdo</vt:lpstr>
      <vt:lpstr>FY22 inter</vt:lpstr>
      <vt:lpstr>FY23 inter</vt:lpstr>
      <vt:lpstr>FY23 intra</vt:lpstr>
      <vt:lpstr>FY24 inter</vt:lpstr>
      <vt:lpstr>FY24 intra</vt:lpstr>
      <vt:lpstr>FY25 inter</vt:lpstr>
      <vt:lpstr>FY25 intra</vt:lpstr>
      <vt:lpstr>cargo_table</vt:lpstr>
      <vt:lpstr>end_FY</vt:lpstr>
      <vt:lpstr>Fuel_to_support_FY25_field_season_____Base_fuel___deep_drilling</vt:lpstr>
      <vt:lpstr>FY_dates</vt:lpstr>
      <vt:lpstr>inter_label</vt:lpstr>
      <vt:lpstr>intra_label</vt:lpstr>
      <vt:lpstr>mcMurdo_date</vt:lpstr>
      <vt:lpstr>pole_date</vt:lpstr>
      <vt:lpstr>start_FY</vt:lpstr>
      <vt:lpstr>volume</vt:lpstr>
      <vt:lpstr>weight_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Papitashvili, Vladimir O.</dc:creator>
  <cp:keywords/>
  <dc:description/>
  <cp:lastModifiedBy>Farshid Feyzi</cp:lastModifiedBy>
  <cp:revision/>
  <dcterms:created xsi:type="dcterms:W3CDTF">2021-08-22T23:40:35Z</dcterms:created>
  <dcterms:modified xsi:type="dcterms:W3CDTF">2021-10-15T19:13:00Z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0x01010046528E598AA1A84286996F3D759AAB77</vt:lpwstr>
  </property>
</Properties>
</file>